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40" windowWidth="17325" windowHeight="11760" firstSheet="15" activeTab="24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  <sheet name="2023" sheetId="25" r:id="rId25"/>
  </sheets>
  <definedNames/>
  <calcPr fullCalcOnLoad="1"/>
</workbook>
</file>

<file path=xl/sharedStrings.xml><?xml version="1.0" encoding="utf-8"?>
<sst xmlns="http://schemas.openxmlformats.org/spreadsheetml/2006/main" count="822" uniqueCount="95">
  <si>
    <t>Art. 141.1.27) Ustawy - będące przedmiotem oferty publicznej na terytorium państw, o których mowa w ust. 4, obligacje i inne dłużne pap.wart., inne niż pap.wart., o których mowa w pkt 16) i 23)</t>
  </si>
  <si>
    <t>Art. 141.1.28) Ustawy - obligacje i inne dłużne pap.wart., dla których podmiotami zobowiązanymi do spełnienia świadczeń są spółki notowane na rynku regulowanym w państwach innych niż Rzeczpospolita Polska, inne niż pap.wart., o których mowa w pkt 23) i 24)</t>
  </si>
  <si>
    <t>Art. 141.1.29) Ustawy - listy zastawne</t>
  </si>
  <si>
    <t>Art. 141.1.30) Ustawy - dłużne pap.wart. emitowane przez instytucję kredytową, mającą siedzibę na terytorium państw, o których mowa w ust. 4, która podlega szczególnemu nadzorowi publicznemu mającemu na celu ochronę posiadaczy tych pap.wart., pod warunkiem że kwoty uzyskane z emisji tych pap.wart. są inwestowane przez emitenta w aktywa, które do dnia wykupu zapewniają spełnienie wszystkich świadczeń pieniężnych wynikających z tych pap.wart. oraz w przypadku niewypłacalności emitenta
zapewniają pierwszeństwo w odzyskaniu wszystkich świadczeń pieniężnych wynikających z tych pap.wart.</t>
  </si>
  <si>
    <t>Art. 141.1.31) Ustawy - kwity depozytowe dopuszczone do obrotu na rynku regulowanym na terytorium Rzeczypospolitej Polskiej</t>
  </si>
  <si>
    <t>Art. 141.1.32) Ustawy - kwity depozytowe dopuszczone do obrotu na rynku regulowanym w państwach innych niż Rzeczpospolita Polska</t>
  </si>
  <si>
    <t>Art. 141.1.33) Ustawy - obligacje emitowane przez Bank Gospodarstwa Krajowego na zasadach określonych w ustawie z 27.10.1994r. o autostradach płatnych oraz o Krajowym Funduszu Drogowym</t>
  </si>
  <si>
    <t>Art. 141.1.34) Ustawy - obligacje inne niż wymienione w pkt 33), bankowe pap.wart. lub listy zastawne, emitowane przez Bank Gospodarstwa Krajowego</t>
  </si>
  <si>
    <t>Obligacje, bony i inne papiery wartościowe emitowane przez Skarb Państwa lub Narodowy Bank Polski, a także pożyczki i kredyty udzielane tym podmiotom</t>
  </si>
  <si>
    <t>Obligacje i inne dłużne papiery wartościowe, opiewające na świadczenia pieniężne, gwarantowane lub poręczane przez Skarb Państwa albo Narodowy Bank Polski, a także depozyty, kredyty i pożyczki gwarantowane lub poręczane przez te podmioty</t>
  </si>
  <si>
    <t>Depozyty bankowe i bankowe papiery wartościowe, w walucie polskiej</t>
  </si>
  <si>
    <t>3a.</t>
  </si>
  <si>
    <t>Depozyty bankowe i bankowe papiery wartościowe, w walutach państw będących członkami OECD oraz innych państw, z którymi Rzeczpospolita Polska zawarła umowy o popieraniu i wzajemnej ochronie inwestycji</t>
  </si>
  <si>
    <t>Akcje spółek notowanych na regulowanym rynku giełdowym, a także notowane na regulowanym rynku giełdowym prawa poboru, prawa do akcji oraz obligacje zamienne na akcje tych spółek</t>
  </si>
  <si>
    <t>Akcje spółek notowanych na regulowanym rynku pozagiełdowym lub spółek nie notowanych na regulowanym rynku giełdowym i na regulowanym rynku pozagiełdowym, lecz dopuszczonych do publicznego obrotu, a także notowane na regulowanym rynku pozagiełdowym lub nienotowane na rynku regulowanym, lecz dopuszczone do publicznego obrotu prawa poboru, prawa do akcji oraz obligacje zamienne na akcje tych spółek</t>
  </si>
  <si>
    <t>Akcje narodowych funduszy inwestycyjnych</t>
  </si>
  <si>
    <t>Certyfikaty inwestycyjne emitowane przez fundusze inwestycyjne zamknięte, specjalistyczne fundusze inwestycyjne zamknięte lub fundusze inwestycyjne mieszane</t>
  </si>
  <si>
    <t>Jednostki uczestnictwa zbywane przez fundusze inwestycyjne otwarte lub specjalistyczne fundusze inwestycyjne otwarte</t>
  </si>
  <si>
    <t>Obligacje i inne dłużne papiery wartościowe emitowane przez jednostki samorządu terytorialnego, ich związki lub miasto stołeczne Warszawa, które zostały dopuszczone do publicznego obrotu</t>
  </si>
  <si>
    <t>Obligacje i inne dłużne papiery wartościowe emitowane przez jednostki samorządu terytorialnego, ich związki lub miasto stołeczne Warszawa, które nie są dopuszczone do publicznego obrotu</t>
  </si>
  <si>
    <t>10a.</t>
  </si>
  <si>
    <t>Obligacje przychodowe, o których mowa w ustawie z dnia 29 czerwca 1995 r. o obligacjach (Dz.U. z 2001r. Nr 120, poz. 1300 oraz z 2002 r. Nr 216, poz. 1824)</t>
  </si>
  <si>
    <t>Obligacje emitowane przez inne podmioty niż jednostki samorządu terytorialnego, ich związki, miasto stołeczne Warszawa, które zostały zabezpieczone w wysokości odpowiadającej pełnej wartości nominalnej i ewentualnemu oprocentowaniu oraz które zostały dopuszczone do publicznego obrotu</t>
  </si>
  <si>
    <t>Obligacje i inne dłużne papiery wartościowe emitowane przez inne podmioty niż jednostki samorządu terytorialnego, ich związki, miasto stołeczne Warszawa, które zostały zabezpieczone w wysokości odpowiadającej wartości nominalnej wraz z ewentualnym oprocentowaniem i które nie zostały dopuszczone do publicznego obrotu</t>
  </si>
  <si>
    <t>Obligacje i inne dłużne papiery wartościowe emitowane przez spółki publiczne, inne niż papiery wartościowe, o których mowa w pkt 11 i 12</t>
  </si>
  <si>
    <t>13a.</t>
  </si>
  <si>
    <t>Obligacje i inne dłużne papiery wartościowe dopuszczone do publicznego obrotu, inne niż w pkt 9 i 11</t>
  </si>
  <si>
    <t>13b.</t>
  </si>
  <si>
    <t>Listy zastawne</t>
  </si>
  <si>
    <t>13c.</t>
  </si>
  <si>
    <t>Kwity depozytowe, w rozumieniu Prawa o publicznym obrocie papierami wartościowymi, dopuszczone do publicznego obrotu na rynku regulowanym na terytorium Rzeczypospolitej Polskiej</t>
  </si>
  <si>
    <t>Inne lokaty</t>
  </si>
  <si>
    <t>Pozostałe aktywa</t>
  </si>
  <si>
    <t>Razem</t>
  </si>
  <si>
    <t>Struktura aktywów na dzień:</t>
  </si>
  <si>
    <t>1a</t>
  </si>
  <si>
    <t>Obligacje, bony i inne papiery wartościowe emitowane przez rządów innych krajów</t>
  </si>
  <si>
    <t>Obligacje, bony i inne papiery wartościowe emitowane przez rządy innych krajów</t>
  </si>
  <si>
    <t>Akcje spółek notowanych na regulowanym rynku pozagiełdowym lub zdematerializowane zgodnie z przepisami ustawy z dnia 29 lipca 2005r. o obrocie instrumentami finansowymi akcje spółek niebędących przedmiotem obrotu na rynku regulowanym, a także notowane na regulowanym rynku pozagiełdowym lub zdematerializowane, lecz nienotowane na rynku regulowanym, prawa poboru, prawa do akcji oraz obligacje zamienne na akcje tych spółek</t>
  </si>
  <si>
    <t>Certyfikaty inwestycyjne emitowane przez fundusze inwestycyjne zamknięte</t>
  </si>
  <si>
    <t>Obligacje i inne dłużne papiery wartościowe emitowane przez jednostki samorządu terytorialnego, ich związki lub miasto stołeczne Warszawa, zdematerializowane zgodnie z przepisami ustawy, o której mowa w pkt 5</t>
  </si>
  <si>
    <t>Inne niż zdematerializowane obligacje i inne dłużne papiery wartościowe emitowane przez jednostki samorządu terytorialnego, ich związki lub miasto stołeczne Warszawa</t>
  </si>
  <si>
    <t>Obligacje przychodowe, o których mowa w ustawie z dnia 29 czerwca 1995r. o obligacjach (Dz.U. z 2001r. Nr 120 z późn. zm.)</t>
  </si>
  <si>
    <t xml:space="preserve">Zdematerializowane zgodnie z przepisami ustawy, o której mowa w pkt 5, obligacje emitowane przez inne podmioty niż jednostki samorządu terytorialnego, ich związki, miasto stołeczne Warszawa, które zostały zabezpieczone w wysokości odpowiadającej pełnej wartości nominalnej i ewentualnemu oprocentowaniu </t>
  </si>
  <si>
    <t>Inne niż zdematerializowane obligacje i inne dłużne papiery wartościowe emitowane przez inne podmioty niż jednostki samorządu terytorialnego, ich związki, miasto stołeczne Warszawa, które zostały zabezpieczone w wysokości odpowiadającej wartości nominalnej wraz z ewentualnym oprocentowaniem</t>
  </si>
  <si>
    <t>Zdematerializowane zgodnie z przepisami ustawy, o której mowa w pkt 5, obligacje i inne dłużne papiery wartościowe, inne niż w pkt 9 i 11</t>
  </si>
  <si>
    <t>Kwity depozytowe, w rozumieniu ustawy z dnia 29 lipca 2005r. o obrocie instrumentami finansowymi, dopuszczone do obrotu na rynku regulowanym na terytorium Rzeczypospolitej Polskiej</t>
  </si>
  <si>
    <t>Obligacje emitowane przez Bank Gospodarstwa Krajowego na zasadach określonych w ustawie z dnia 27 października 1994r. O autostradach płatnych oraz o Krajowym funduszu Drogowym</t>
  </si>
  <si>
    <t>Art. 141.1.1) Ustawy - Obligacje, bony i inne papiery wartościowe emitowane przez Skarb Państwa lub Narodowy Bank Polski, a także pożyczki i kredyty udzielane tym podmiotom</t>
  </si>
  <si>
    <t>Art. 141.1.2) Ustawy - Obligacje i inne dłużne papiery wartościowe, opiewające na świadczenia pieniężne, gwarantowane lub poręczane przez Skarb Państwa albo Narodowy Bank Polski, a także depozyty, kredyty i pożyczki gwarantowane lub poręczane przez te podmioty</t>
  </si>
  <si>
    <t>Art. 141.1.3) Ustawy - Depozyty bankowe i bankowe papiery wartościowe, w walucie polskiej</t>
  </si>
  <si>
    <t>Art. 141.1.3a) Ustawy - Depozyty bankowe i bankowe papiery wartościowe, w walutach państw będących członkami OECD oraz innych państw, z którymi Rzeczpospolita Polska zawarła umowy o popieraniu i wzajemnej ochronie inwestycji</t>
  </si>
  <si>
    <t>Art. 141.1.4) Ustawy - Akcje spółek notowanych na regulowanym rynku giełdowym, a także notowane na regulowanym rynku giełdowym prawa poboru, prawa do akcji oraz obligacje zamienne na akcje tych spółek</t>
  </si>
  <si>
    <t>Art. 141.1.5) Ustawy - Akcje spółek notowanych na regulowanym rynku pozagiełdowym lub zdematerializowane zgodnie z przepisami ustawy z dnia 29 lipca 2005r. o obrocie instrumentami finansowymi akcje spółek niebędących przedmiotem obrotu na rynku regulowanym, a także notowane na regulowanym rynku pozagiełdowym lub zdematerializowane, lecz nienotowane na rynku regulowanym, prawa poboru, prawa do akcji oraz obligacje zamienne na akcje tych spółek</t>
  </si>
  <si>
    <t>Art. 141.1.7) Ustawy - Certyfikaty inwestycyjne emitowane przez fundusze inwestycyjne zamknięte</t>
  </si>
  <si>
    <t>Art. 141.1.8) Ustawy - Jednostki uczestnictwa zbywane przez fundusze inwestycyjne otwarte lub specjalistyczne fundusze inwestycyjne otwarte</t>
  </si>
  <si>
    <t>Art. 141.1.9) Ustawy - Obligacje i inne dłużne papiery wartościowe emitowane przez jednostki samorządu terytorialnego, ich związki lub miasto stołeczne Warszawa, zdematerializowane zgodnie z przepisami ustawy, o której mowa w Art. 141.1.5) Ustawy</t>
  </si>
  <si>
    <t>Art. 141.1.10) Ustawy - Inne niż zdematerializowane obligacje i inne dłużne papiery wartościowe emitowane przez jednostki samorządu terytorialnego, ich związki lub miasto stołeczne Warszawa</t>
  </si>
  <si>
    <t xml:space="preserve">Art. 141.1.11) Ustawy - Zdematerializowane zgodnie z przepisami ustawy, o której mowa w Art. 141.1.5) Ustawy, obligacje emitowane przez inne podmioty niż jednostki samorządu terytorialnego, ich związki, miasto stołeczne Warszawa, które zostały zabezpieczone w wysokości odpowiadającej pełnej wartości nominalnej i ewentualnemu oprocentowaniu </t>
  </si>
  <si>
    <t>Art. 141.1.12) Ustawy - Inne niż zdematerializowane obligacje i inne dłużne papiery wartościowe emitowane przez inne podmioty niż jednostki samorządu terytorialnego, ich związki, miasto stołeczne Warszawa, które zostały zabezpieczone w wysokości odpowiadającej wartości nominalnej wraz z ewentualnym oprocentowaniem</t>
  </si>
  <si>
    <t>Art. 141.1.13) Ustawy - Obligacje i inne dłużne papiery wartościowe emitowane przez spółki publiczne, inne niż papiery wartościowe, o których mowa w Art. 141.1.11) i 12) Ustawy</t>
  </si>
  <si>
    <t>Art. 141.1.13a) Ustawy - Zdematerializowane zgodnie z przepisami ustawy, o której mowa w Art. 141.1.5) Ustawy, obligacje i inne dłużne papiery wartościowe, inne niż w Art. 141.1.9) i 11) Ustawy</t>
  </si>
  <si>
    <t>Art. 141.1.13b) Ustawy - Listy zastawne</t>
  </si>
  <si>
    <t>Art. 141.1.13c) Ustawy - Kwity depozytowe, w rozumieniu ustawy o której mowa w Art. 141.1.5) Ustawy, dopuszczone do obrotu na rynku regulowanym na terytorium Rzeczypospolitej Polskiej</t>
  </si>
  <si>
    <t>Art. 141.1.15) Ustawy - Obligacje emitowane przez Bank Gospodarstwa Krajowego na zasadach określonych w ustawie z dnia 27 października 1994r. o autostradach płatnych oraz o Krajowym Funduszu Drogowym</t>
  </si>
  <si>
    <t>Art. 141.1.10a) Ustawy - Obligacje przychodowe, o których mowa w ustawie z dnia 29 czerwca 1995r. o obligacjach (Dz.U. z 2001r. Nr 120, poz.1300, z późn. zm.)</t>
  </si>
  <si>
    <t>Inne krajowe papiery wartościowe</t>
  </si>
  <si>
    <t>Pozostałe aktywa - środki pieniężne i należności</t>
  </si>
  <si>
    <t>Art. 141.1.1) Ustawy - obligacje, bony i inne pap.wart., emitowane przez Skarb Państwa lub Narodowy Bank Polski, a także pożyczki i kredyty, udzielane tym podmiotom</t>
  </si>
  <si>
    <t>Art. 141.1.2) Ustawy - obligacje, bony i inne pap.wart., emitowane przez rządy lub banki centralne państw, o których mowa w ust. 4, a także pożyczki i kredyty, udzielane tym podmiotom</t>
  </si>
  <si>
    <t>Art. 141.1.3) Ustawy - obligacje i inne dłużne pap.wart., opiewające na świadczenia pieniężne, gwarantowane lub poręczane przez Skarb Państwa lub Narodowy Bank Polski, a także depozyty, kredyty i pożyczki gwarantowane lub poręczane przez te podmioty</t>
  </si>
  <si>
    <t>Art. 141.1.4) Ustawy - obligacje i inne dłużne pap.wart., opiewające na świadczenia pieniężne, gwarantowane lub poręczane przez Skarb Państwa lub Narodowy Bank Polski, a także depozyty, kredyty i pożyczki, gwarantowane lub poręczane przez te podmioty</t>
  </si>
  <si>
    <t>Art. 141.1.5) Ustawy - depozyty bankowe w walucie polskiej w bankach lub instytucjach kredytowych, mających siedzibę i prowadzących działalność na podstawie zezwolenia właściwych organów nadzoru nad rynkiem finansowym w państwach, o których mowa w ust. 4</t>
  </si>
  <si>
    <t>Art. 141.1.6) Ustawy - depozyty denominowane w walutach państw, o których mowa w ust. 4, w bankach lub instytucjach kredytowych, mających siedzibę i prowadzących działalność na podstawie zezwolenia właściwych organów nadzoru nad rynkiem finansowym w państwach, o których mowa w ust. 4</t>
  </si>
  <si>
    <t>Art. 141.1.7) Ustawy - akcje spółek notowanych na rynku regulowanym na terytorium Rzeczypospolitej Polskiej oraz obligacje zamienne na akcje tych spółek, a także notowane na tym rynku prawa poboru i prawa do akcji</t>
  </si>
  <si>
    <t>Art. 141.1.8) Ustawy - akcje, prawa poboru i prawa do akcji, będące przedmiotem oferty publicznej na terytorium Rzeczypospolitej Polskiej</t>
  </si>
  <si>
    <t>Art. 141.1.9) Ustawy - akcje spółek notowanych na rynku regulowanym w państwach innych niż Rzeczpospolita Polska oraz obligacje zamienne na akcje tych spółek, a także notowane na tych rynkach prawa poboru i prawa do akcji</t>
  </si>
  <si>
    <t>Art. 141.1.10) Ustawy - akcje, prawa poboru i prawa do akcji, będące przedmiotem oferty publicznej na terytorium państw, o których mowa w ust. 4</t>
  </si>
  <si>
    <t>Art. 141.1.11) Ustawy - certyfikaty inwestycyjne emitowane przez fundusze inwestycyjne zamknięte</t>
  </si>
  <si>
    <t>Art. 141.1.12) Ustawy - tytuły uczestnictwa emitowane przez instytucje wspólnego inwestowania typu zamkniętego, mające siedzibę
na terytorium państw, o których mowa w ust. 4</t>
  </si>
  <si>
    <t>Art. 141.1.13) Ustawy - jednostki uczestnictwa zbywane przez fundusze inwestycyjne otwarte lub specjalistyczne fundusze inwestycyjne
otwarte</t>
  </si>
  <si>
    <t>Art. 141.1.14) Ustawy - tytuły uczestnictwa emitowane przez instytucje wspólnego inwestowania typu otwartego, mające siedzibę na terytorium państw, o których mowa w ust. 4</t>
  </si>
  <si>
    <t>Art. 141.1.15) Ustawy - obligacje i inne dłużne pap.wart., emitowane przez jednostki samorządu terytorialnego lub ich związki, będące przedmiotem oferty publicznej</t>
  </si>
  <si>
    <t>Art. 141.1.16) Ustawy - będące przedmiotem oferty publicznej obligacje i inne dłużne pap.wart., emitowane przez właściwe regionalne lub lokalne władze publiczne państw, o których mowa w ust. 4</t>
  </si>
  <si>
    <t>Art. 141.1.17) Ustawy - inne niż będące przedmiotem oferty publicznej obligacje i inne dłużne pap.wart., emitowane przez jednostki samorządu terytorialnego lub ich związki</t>
  </si>
  <si>
    <t>Art. 141.1.18) Ustawy - inne niż będące przedmiotem oferty publicznej obligacje i inne dłużne pap.wart., emitowane przez właściwe regionalne lub lokalne władze publiczne państw, o których mowa w ust. 4</t>
  </si>
  <si>
    <t>Art. 141.1.19) Ustawy - obligacje przychodowe</t>
  </si>
  <si>
    <t>Art. 141.1.20) Ustawy - dłużne pap.wart., których emitent może ograniczyć swoją odpowiedzialność za zobowiązania z nich wynikające do kwoty przychodów lub wartości majątku przedsięwzięcia, do których obligatariuszowi służy prawo pierwszeństwa przed innymi wierzycielami emitenta i których emitentami mogą być podmioty wymienione w tym ppkt mające siedzibę na terytorium państw, o których mowa w ust. 4</t>
  </si>
  <si>
    <t>Art. 141.1.21) Ustawy - 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</si>
  <si>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Art. 141.1.22) Ustawy - inne niż będące przedmiotem oferty publicznej na terytorium Rzeczypospolitej Polskiej obligacje i inne dłużne pap.wart.,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</si>
  <si>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Art. 141.1.23) Ustawy - będące przedmiotem oferty publicznej na terytorium państw, o których mowa w ust. 4, obligacje i inne dłużne pap.wart., emitowane przez inne podmioty niż właściwe regionalne lub lokalne władze publiczne państw, o których mowa w ust. 4, które zostały zabezpieczone w wysokości odpowiadającej pełnej wartości nominalnej i ewentualnemu oprocentowaniu</t>
  </si>
  <si>
    <t>Art. 141.1.24) Ustawy - inne niż będące przedmiotem oferty publicznej na terytorium państw, o których mowa w ust. 4, obligacje i inne dłużne pap.wart., emitowane przez mające siedzibę na terytorium państw, o których mowa w ust. 4, podmioty inne niż właściwe regionalne lub lokalne władze publiczne państw, o których mowa w ust. 4, które zostały zabezpieczone w wysokości odpowiadającej pełnej wartości nominalnej i ewentualnemu oprocentowaniu</t>
  </si>
  <si>
    <t>Art. 141.1.25) Ustawy - obligacje i inne dłużne pap.wart., dla których podmiotami zobowiązanymi do spełnienia świadczeń są spółki notowane na rynku regulowanym na terytorium Rzeczypospolitej Polskiej, inne niż papiery wartościowe, o których mowa w pkt 21) i 22)</t>
  </si>
  <si>
    <t>Art. 141.1.26) Ustawy - będące przedmiotem oferty publicznej na terytorium Rzeczypospolitej Polskiej obligacje i inne dłużne pap.wart., inne niż pap.wart., o których mowa w pkt 15) i 21)</t>
  </si>
  <si>
    <t>Inne zagraniczne papiery wartościowe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</si>
</sst>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#,##0.0"/>
    <numFmt numFmtId="171" formatCode="mmm/yyyy"/>
    <numFmt numFmtId="172" formatCode="0.000%"/>
    <numFmt numFmtId="173" formatCode="[$€-2]\ #,##0.00_);[Red]\([$€-2]\ #,##0.00\)"/>
    <numFmt numFmtId="174" formatCode="0.0000%"/>
  </numFmts>
  <fonts count="4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llianz Neo"/>
      <family val="2"/>
    </font>
    <font>
      <sz val="9"/>
      <name val="Allianz Neo"/>
      <family val="2"/>
    </font>
    <font>
      <sz val="9"/>
      <color indexed="8"/>
      <name val="Allianz Ne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55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10" fontId="1" fillId="0" borderId="11" xfId="55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/>
    </xf>
    <xf numFmtId="10" fontId="1" fillId="33" borderId="16" xfId="55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10" fontId="1" fillId="0" borderId="18" xfId="55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1" fillId="33" borderId="20" xfId="0" applyNumberFormat="1" applyFont="1" applyFill="1" applyBorder="1" applyAlignment="1">
      <alignment/>
    </xf>
    <xf numFmtId="10" fontId="1" fillId="33" borderId="21" xfId="55" applyNumberFormat="1" applyFont="1" applyFill="1" applyBorder="1" applyAlignment="1">
      <alignment/>
    </xf>
    <xf numFmtId="172" fontId="1" fillId="0" borderId="18" xfId="55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3" fontId="1" fillId="33" borderId="23" xfId="0" applyNumberFormat="1" applyFont="1" applyFill="1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0" fontId="1" fillId="0" borderId="27" xfId="55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4" fontId="2" fillId="33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/>
    </xf>
    <xf numFmtId="10" fontId="1" fillId="0" borderId="29" xfId="55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/>
    </xf>
    <xf numFmtId="14" fontId="2" fillId="33" borderId="32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vertical="center"/>
    </xf>
    <xf numFmtId="10" fontId="1" fillId="33" borderId="21" xfId="55" applyNumberFormat="1" applyFont="1" applyFill="1" applyBorder="1" applyAlignment="1">
      <alignment vertical="center"/>
    </xf>
    <xf numFmtId="10" fontId="1" fillId="0" borderId="0" xfId="55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10" fontId="1" fillId="33" borderId="23" xfId="55" applyNumberFormat="1" applyFont="1" applyFill="1" applyBorder="1" applyAlignment="1">
      <alignment/>
    </xf>
    <xf numFmtId="14" fontId="2" fillId="33" borderId="23" xfId="0" applyNumberFormat="1" applyFont="1" applyFill="1" applyBorder="1" applyAlignment="1">
      <alignment horizontal="center"/>
    </xf>
    <xf numFmtId="14" fontId="2" fillId="33" borderId="21" xfId="0" applyNumberFormat="1" applyFont="1" applyFill="1" applyBorder="1" applyAlignment="1">
      <alignment horizontal="center"/>
    </xf>
    <xf numFmtId="14" fontId="7" fillId="34" borderId="2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30" xfId="0" applyFont="1" applyFill="1" applyBorder="1" applyAlignment="1">
      <alignment vertical="top" wrapText="1"/>
    </xf>
    <xf numFmtId="3" fontId="8" fillId="0" borderId="12" xfId="0" applyNumberFormat="1" applyFont="1" applyBorder="1" applyAlignment="1">
      <alignment horizontal="right" vertical="top" wrapText="1"/>
    </xf>
    <xf numFmtId="10" fontId="8" fillId="0" borderId="27" xfId="55" applyNumberFormat="1" applyFont="1" applyBorder="1" applyAlignment="1">
      <alignment horizontal="right" vertical="top" wrapText="1"/>
    </xf>
    <xf numFmtId="0" fontId="8" fillId="0" borderId="31" xfId="0" applyFont="1" applyFill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31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/>
    </xf>
    <xf numFmtId="14" fontId="7" fillId="34" borderId="32" xfId="0" applyNumberFormat="1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/>
    </xf>
    <xf numFmtId="10" fontId="8" fillId="34" borderId="21" xfId="55" applyNumberFormat="1" applyFont="1" applyFill="1" applyBorder="1" applyAlignment="1">
      <alignment/>
    </xf>
    <xf numFmtId="14" fontId="2" fillId="33" borderId="34" xfId="0" applyNumberFormat="1" applyFont="1" applyFill="1" applyBorder="1" applyAlignment="1">
      <alignment horizontal="center"/>
    </xf>
    <xf numFmtId="14" fontId="2" fillId="33" borderId="35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14" fontId="2" fillId="33" borderId="38" xfId="0" applyNumberFormat="1" applyFont="1" applyFill="1" applyBorder="1" applyAlignment="1">
      <alignment horizontal="center"/>
    </xf>
    <xf numFmtId="14" fontId="2" fillId="33" borderId="39" xfId="0" applyNumberFormat="1" applyFont="1" applyFill="1" applyBorder="1" applyAlignment="1">
      <alignment horizontal="center"/>
    </xf>
    <xf numFmtId="14" fontId="2" fillId="33" borderId="40" xfId="0" applyNumberFormat="1" applyFont="1" applyFill="1" applyBorder="1" applyAlignment="1">
      <alignment horizontal="center"/>
    </xf>
    <xf numFmtId="14" fontId="2" fillId="33" borderId="41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14" fontId="2" fillId="33" borderId="23" xfId="0" applyNumberFormat="1" applyFont="1" applyFill="1" applyBorder="1" applyAlignment="1">
      <alignment horizontal="center"/>
    </xf>
    <xf numFmtId="14" fontId="2" fillId="33" borderId="21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14" fontId="2" fillId="33" borderId="28" xfId="0" applyNumberFormat="1" applyFont="1" applyFill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7" fillId="34" borderId="23" xfId="0" applyNumberFormat="1" applyFont="1" applyFill="1" applyBorder="1" applyAlignment="1">
      <alignment horizontal="center"/>
    </xf>
    <xf numFmtId="14" fontId="7" fillId="34" borderId="21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zoomScale="80" zoomScaleNormal="80" zoomScalePageLayoutView="0" workbookViewId="0" topLeftCell="A1">
      <selection activeCell="A1" sqref="A1:B1"/>
    </sheetView>
  </sheetViews>
  <sheetFormatPr defaultColWidth="9.00390625" defaultRowHeight="12.75"/>
  <cols>
    <col min="1" max="1" width="4.125" style="5" bestFit="1" customWidth="1"/>
    <col min="2" max="2" width="65.125" style="5" customWidth="1"/>
    <col min="3" max="3" width="12.375" style="2" bestFit="1" customWidth="1"/>
    <col min="4" max="4" width="9.125" style="3" customWidth="1"/>
    <col min="5" max="5" width="12.25390625" style="2" bestFit="1" customWidth="1"/>
    <col min="6" max="6" width="8.00390625" style="3" bestFit="1" customWidth="1"/>
    <col min="7" max="7" width="12.25390625" style="2" bestFit="1" customWidth="1"/>
    <col min="8" max="8" width="9.125" style="3" customWidth="1"/>
    <col min="9" max="9" width="12.25390625" style="2" bestFit="1" customWidth="1"/>
    <col min="10" max="10" width="9.125" style="3" customWidth="1"/>
    <col min="11" max="11" width="12.375" style="2" bestFit="1" customWidth="1"/>
    <col min="12" max="12" width="9.125" style="3" customWidth="1"/>
    <col min="13" max="13" width="12.25390625" style="2" bestFit="1" customWidth="1"/>
    <col min="14" max="14" width="9.125" style="3" customWidth="1"/>
    <col min="15" max="15" width="12.375" style="2" bestFit="1" customWidth="1"/>
    <col min="16" max="16" width="9.125" style="3" customWidth="1"/>
    <col min="17" max="17" width="12.375" style="2" bestFit="1" customWidth="1"/>
    <col min="18" max="18" width="9.125" style="3" customWidth="1"/>
    <col min="19" max="19" width="14.875" style="2" bestFit="1" customWidth="1"/>
    <col min="20" max="20" width="9.125" style="3" customWidth="1"/>
    <col min="21" max="21" width="14.875" style="2" bestFit="1" customWidth="1"/>
    <col min="22" max="22" width="9.125" style="3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1" spans="1:12" s="1" customFormat="1" ht="12.75" customHeight="1">
      <c r="A1" s="70" t="s">
        <v>34</v>
      </c>
      <c r="B1" s="71"/>
      <c r="C1" s="66">
        <v>36403</v>
      </c>
      <c r="D1" s="67"/>
      <c r="E1" s="66">
        <v>36433</v>
      </c>
      <c r="F1" s="67"/>
      <c r="G1" s="66">
        <v>36462</v>
      </c>
      <c r="H1" s="67"/>
      <c r="I1" s="66">
        <v>36494</v>
      </c>
      <c r="J1" s="67"/>
      <c r="K1" s="66">
        <v>36525</v>
      </c>
      <c r="L1" s="67"/>
    </row>
    <row r="2" spans="1:34" ht="36">
      <c r="A2" s="9">
        <v>1</v>
      </c>
      <c r="B2" s="10" t="s">
        <v>8</v>
      </c>
      <c r="C2" s="6">
        <f>1326687.5+902285.4</f>
        <v>2228972.9</v>
      </c>
      <c r="D2" s="7">
        <f aca="true" t="shared" si="0" ref="D2:D21">+C2/C$23</f>
        <v>0.8652203683487021</v>
      </c>
      <c r="E2" s="6">
        <f>4190529+954165.96</f>
        <v>5144694.96</v>
      </c>
      <c r="F2" s="7">
        <f aca="true" t="shared" si="1" ref="F2:F21">+E2/E$23</f>
        <v>0.8782862225049597</v>
      </c>
      <c r="G2" s="6">
        <f>8181119.9+2745661.98</f>
        <v>10926781.88</v>
      </c>
      <c r="H2" s="7">
        <f aca="true" t="shared" si="2" ref="H2:H21">+G2/G$23</f>
        <v>0.808507689810057</v>
      </c>
      <c r="I2" s="6">
        <f>11344217.7+4876171.37</f>
        <v>16220389.07</v>
      </c>
      <c r="J2" s="7">
        <f aca="true" t="shared" si="3" ref="J2:J21">+I2/I$23</f>
        <v>0.7006399280806479</v>
      </c>
      <c r="K2" s="6">
        <f>15385850.4+3989659.58</f>
        <v>19375509.98</v>
      </c>
      <c r="L2" s="7">
        <f aca="true" t="shared" si="4" ref="L2:L21">+K2/K$23</f>
        <v>0.6296863323708678</v>
      </c>
      <c r="M2" s="4"/>
      <c r="N2" s="2"/>
      <c r="P2" s="2"/>
      <c r="R2" s="2"/>
      <c r="T2" s="2"/>
      <c r="V2" s="2"/>
      <c r="X2" s="2"/>
      <c r="Z2" s="2"/>
      <c r="AB2" s="2"/>
      <c r="AD2" s="2"/>
      <c r="AF2" s="2"/>
      <c r="AH2" s="2"/>
    </row>
    <row r="3" spans="1:34" ht="48">
      <c r="A3" s="11">
        <v>2</v>
      </c>
      <c r="B3" s="12" t="s">
        <v>9</v>
      </c>
      <c r="C3" s="8">
        <v>0</v>
      </c>
      <c r="D3" s="7">
        <f t="shared" si="0"/>
        <v>0</v>
      </c>
      <c r="E3" s="8">
        <v>0</v>
      </c>
      <c r="F3" s="7">
        <f t="shared" si="1"/>
        <v>0</v>
      </c>
      <c r="G3" s="8">
        <v>0</v>
      </c>
      <c r="H3" s="7">
        <f t="shared" si="2"/>
        <v>0</v>
      </c>
      <c r="I3" s="8">
        <v>0</v>
      </c>
      <c r="J3" s="7">
        <f t="shared" si="3"/>
        <v>0</v>
      </c>
      <c r="K3" s="8">
        <v>0</v>
      </c>
      <c r="L3" s="7">
        <f t="shared" si="4"/>
        <v>0</v>
      </c>
      <c r="N3" s="2"/>
      <c r="P3" s="2"/>
      <c r="R3" s="2"/>
      <c r="T3" s="2"/>
      <c r="V3" s="2"/>
      <c r="X3" s="2"/>
      <c r="Z3" s="2"/>
      <c r="AB3" s="2"/>
      <c r="AD3" s="2"/>
      <c r="AF3" s="2"/>
      <c r="AH3" s="2"/>
    </row>
    <row r="4" spans="1:34" ht="12">
      <c r="A4" s="11">
        <v>3</v>
      </c>
      <c r="B4" s="12" t="s">
        <v>10</v>
      </c>
      <c r="C4" s="8">
        <v>246317.07</v>
      </c>
      <c r="D4" s="7">
        <f t="shared" si="0"/>
        <v>0.09561289239361011</v>
      </c>
      <c r="E4" s="8">
        <v>396593.71</v>
      </c>
      <c r="F4" s="7">
        <f t="shared" si="1"/>
        <v>0.06770523697388027</v>
      </c>
      <c r="G4" s="8">
        <v>0</v>
      </c>
      <c r="H4" s="7">
        <f t="shared" si="2"/>
        <v>0</v>
      </c>
      <c r="I4" s="8">
        <v>2938833.11</v>
      </c>
      <c r="J4" s="7">
        <f t="shared" si="3"/>
        <v>0.12694293644532328</v>
      </c>
      <c r="K4" s="8">
        <v>2244623.67</v>
      </c>
      <c r="L4" s="7">
        <f t="shared" si="4"/>
        <v>0.07294821389342016</v>
      </c>
      <c r="N4" s="2"/>
      <c r="P4" s="2"/>
      <c r="R4" s="2"/>
      <c r="T4" s="2"/>
      <c r="V4" s="2"/>
      <c r="X4" s="2"/>
      <c r="Z4" s="2"/>
      <c r="AB4" s="2"/>
      <c r="AD4" s="2"/>
      <c r="AF4" s="2"/>
      <c r="AH4" s="2"/>
    </row>
    <row r="5" spans="1:34" ht="36">
      <c r="A5" s="11" t="s">
        <v>11</v>
      </c>
      <c r="B5" s="12" t="s">
        <v>12</v>
      </c>
      <c r="C5" s="8">
        <v>0</v>
      </c>
      <c r="D5" s="7">
        <f t="shared" si="0"/>
        <v>0</v>
      </c>
      <c r="E5" s="8">
        <v>0</v>
      </c>
      <c r="F5" s="7">
        <f t="shared" si="1"/>
        <v>0</v>
      </c>
      <c r="G5" s="8">
        <v>0</v>
      </c>
      <c r="H5" s="7">
        <f t="shared" si="2"/>
        <v>0</v>
      </c>
      <c r="I5" s="8">
        <v>0</v>
      </c>
      <c r="J5" s="7">
        <f t="shared" si="3"/>
        <v>0</v>
      </c>
      <c r="K5" s="8">
        <v>0</v>
      </c>
      <c r="L5" s="7">
        <f t="shared" si="4"/>
        <v>0</v>
      </c>
      <c r="N5" s="2"/>
      <c r="P5" s="2"/>
      <c r="R5" s="2"/>
      <c r="T5" s="2"/>
      <c r="V5" s="2"/>
      <c r="X5" s="2"/>
      <c r="Z5" s="2"/>
      <c r="AB5" s="2"/>
      <c r="AD5" s="2"/>
      <c r="AF5" s="2"/>
      <c r="AH5" s="2"/>
    </row>
    <row r="6" spans="1:34" ht="36">
      <c r="A6" s="11">
        <v>4</v>
      </c>
      <c r="B6" s="12" t="s">
        <v>13</v>
      </c>
      <c r="C6" s="8">
        <v>51990</v>
      </c>
      <c r="D6" s="7">
        <f t="shared" si="0"/>
        <v>0.020180957314666778</v>
      </c>
      <c r="E6" s="8">
        <v>138515</v>
      </c>
      <c r="F6" s="7">
        <f t="shared" si="1"/>
        <v>0.023646847297293303</v>
      </c>
      <c r="G6" s="8">
        <v>606881.9</v>
      </c>
      <c r="H6" s="7">
        <f t="shared" si="2"/>
        <v>0.044905141179274466</v>
      </c>
      <c r="I6" s="8">
        <v>2819546.95</v>
      </c>
      <c r="J6" s="7">
        <f t="shared" si="3"/>
        <v>0.12179036913003037</v>
      </c>
      <c r="K6" s="8">
        <v>8081873.5</v>
      </c>
      <c r="L6" s="7">
        <v>0.26264</v>
      </c>
      <c r="M6" s="4"/>
      <c r="N6" s="2"/>
      <c r="P6" s="2"/>
      <c r="R6" s="2"/>
      <c r="T6" s="2"/>
      <c r="V6" s="2"/>
      <c r="X6" s="2"/>
      <c r="Z6" s="2"/>
      <c r="AB6" s="2"/>
      <c r="AD6" s="2"/>
      <c r="AF6" s="2"/>
      <c r="AH6" s="2"/>
    </row>
    <row r="7" spans="1:34" ht="72">
      <c r="A7" s="11">
        <v>5</v>
      </c>
      <c r="B7" s="12" t="s">
        <v>14</v>
      </c>
      <c r="C7" s="8">
        <v>0</v>
      </c>
      <c r="D7" s="7">
        <f t="shared" si="0"/>
        <v>0</v>
      </c>
      <c r="E7" s="8">
        <v>0</v>
      </c>
      <c r="F7" s="7">
        <f t="shared" si="1"/>
        <v>0</v>
      </c>
      <c r="G7" s="8">
        <v>0</v>
      </c>
      <c r="H7" s="7">
        <f t="shared" si="2"/>
        <v>0</v>
      </c>
      <c r="I7" s="8">
        <v>0</v>
      </c>
      <c r="J7" s="7">
        <f t="shared" si="3"/>
        <v>0</v>
      </c>
      <c r="K7" s="8">
        <v>0</v>
      </c>
      <c r="L7" s="7">
        <f t="shared" si="4"/>
        <v>0</v>
      </c>
      <c r="N7" s="2"/>
      <c r="P7" s="2"/>
      <c r="R7" s="2"/>
      <c r="T7" s="2"/>
      <c r="V7" s="2"/>
      <c r="X7" s="2"/>
      <c r="Z7" s="2"/>
      <c r="AB7" s="2"/>
      <c r="AD7" s="2"/>
      <c r="AF7" s="2"/>
      <c r="AH7" s="2"/>
    </row>
    <row r="8" spans="1:34" ht="12">
      <c r="A8" s="11">
        <v>6</v>
      </c>
      <c r="B8" s="12" t="s">
        <v>15</v>
      </c>
      <c r="C8" s="8">
        <v>0</v>
      </c>
      <c r="D8" s="7">
        <f t="shared" si="0"/>
        <v>0</v>
      </c>
      <c r="E8" s="8">
        <v>0</v>
      </c>
      <c r="F8" s="7">
        <f t="shared" si="1"/>
        <v>0</v>
      </c>
      <c r="G8" s="8">
        <v>0</v>
      </c>
      <c r="H8" s="7">
        <f t="shared" si="2"/>
        <v>0</v>
      </c>
      <c r="I8" s="8">
        <v>0</v>
      </c>
      <c r="J8" s="7">
        <f t="shared" si="3"/>
        <v>0</v>
      </c>
      <c r="K8" s="8">
        <v>0</v>
      </c>
      <c r="L8" s="7">
        <f t="shared" si="4"/>
        <v>0</v>
      </c>
      <c r="N8" s="2"/>
      <c r="P8" s="2"/>
      <c r="R8" s="2"/>
      <c r="T8" s="2"/>
      <c r="V8" s="2"/>
      <c r="X8" s="2"/>
      <c r="Z8" s="2"/>
      <c r="AB8" s="2"/>
      <c r="AD8" s="2"/>
      <c r="AF8" s="2"/>
      <c r="AH8" s="2"/>
    </row>
    <row r="9" spans="1:34" ht="36">
      <c r="A9" s="11">
        <v>7</v>
      </c>
      <c r="B9" s="12" t="s">
        <v>16</v>
      </c>
      <c r="C9" s="8">
        <v>0</v>
      </c>
      <c r="D9" s="7">
        <f t="shared" si="0"/>
        <v>0</v>
      </c>
      <c r="E9" s="8">
        <v>0</v>
      </c>
      <c r="F9" s="7">
        <f t="shared" si="1"/>
        <v>0</v>
      </c>
      <c r="G9" s="8">
        <v>0</v>
      </c>
      <c r="H9" s="7">
        <f t="shared" si="2"/>
        <v>0</v>
      </c>
      <c r="I9" s="8">
        <v>0</v>
      </c>
      <c r="J9" s="7">
        <f t="shared" si="3"/>
        <v>0</v>
      </c>
      <c r="K9" s="8">
        <v>0</v>
      </c>
      <c r="L9" s="7">
        <f t="shared" si="4"/>
        <v>0</v>
      </c>
      <c r="N9" s="2"/>
      <c r="P9" s="2"/>
      <c r="R9" s="2"/>
      <c r="T9" s="2"/>
      <c r="V9" s="2"/>
      <c r="X9" s="2"/>
      <c r="Z9" s="2"/>
      <c r="AB9" s="2"/>
      <c r="AD9" s="2"/>
      <c r="AF9" s="2"/>
      <c r="AH9" s="2"/>
    </row>
    <row r="10" spans="1:34" ht="24">
      <c r="A10" s="11">
        <v>8</v>
      </c>
      <c r="B10" s="12" t="s">
        <v>17</v>
      </c>
      <c r="C10" s="8">
        <v>0</v>
      </c>
      <c r="D10" s="7">
        <f t="shared" si="0"/>
        <v>0</v>
      </c>
      <c r="E10" s="8">
        <v>0</v>
      </c>
      <c r="F10" s="7">
        <f t="shared" si="1"/>
        <v>0</v>
      </c>
      <c r="G10" s="8">
        <v>0</v>
      </c>
      <c r="H10" s="7">
        <f t="shared" si="2"/>
        <v>0</v>
      </c>
      <c r="I10" s="8">
        <v>0</v>
      </c>
      <c r="J10" s="7">
        <f t="shared" si="3"/>
        <v>0</v>
      </c>
      <c r="K10" s="8">
        <v>0</v>
      </c>
      <c r="L10" s="7">
        <f t="shared" si="4"/>
        <v>0</v>
      </c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</row>
    <row r="11" spans="1:34" ht="36">
      <c r="A11" s="11">
        <v>9</v>
      </c>
      <c r="B11" s="12" t="s">
        <v>18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  <c r="G11" s="8">
        <v>0</v>
      </c>
      <c r="H11" s="7">
        <f t="shared" si="2"/>
        <v>0</v>
      </c>
      <c r="I11" s="8">
        <v>0</v>
      </c>
      <c r="J11" s="7">
        <f t="shared" si="3"/>
        <v>0</v>
      </c>
      <c r="K11" s="8">
        <v>0</v>
      </c>
      <c r="L11" s="7">
        <f t="shared" si="4"/>
        <v>0</v>
      </c>
      <c r="N11" s="2"/>
      <c r="P11" s="2"/>
      <c r="R11" s="2"/>
      <c r="T11" s="2"/>
      <c r="V11" s="2"/>
      <c r="X11" s="2"/>
      <c r="Z11" s="2"/>
      <c r="AB11" s="2"/>
      <c r="AD11" s="2"/>
      <c r="AF11" s="2"/>
      <c r="AH11" s="2"/>
    </row>
    <row r="12" spans="1:34" ht="36">
      <c r="A12" s="11">
        <v>10</v>
      </c>
      <c r="B12" s="12" t="s">
        <v>19</v>
      </c>
      <c r="C12" s="8">
        <v>0</v>
      </c>
      <c r="D12" s="7">
        <f t="shared" si="0"/>
        <v>0</v>
      </c>
      <c r="E12" s="8">
        <v>0</v>
      </c>
      <c r="F12" s="7">
        <f t="shared" si="1"/>
        <v>0</v>
      </c>
      <c r="G12" s="8">
        <v>0</v>
      </c>
      <c r="H12" s="7">
        <f t="shared" si="2"/>
        <v>0</v>
      </c>
      <c r="I12" s="8">
        <v>0</v>
      </c>
      <c r="J12" s="7">
        <f t="shared" si="3"/>
        <v>0</v>
      </c>
      <c r="K12" s="8">
        <v>0</v>
      </c>
      <c r="L12" s="7">
        <f t="shared" si="4"/>
        <v>0</v>
      </c>
      <c r="N12" s="2"/>
      <c r="P12" s="2"/>
      <c r="R12" s="2"/>
      <c r="T12" s="2"/>
      <c r="V12" s="2"/>
      <c r="X12" s="2"/>
      <c r="Z12" s="2"/>
      <c r="AB12" s="2"/>
      <c r="AD12" s="2"/>
      <c r="AF12" s="2"/>
      <c r="AH12" s="2"/>
    </row>
    <row r="13" spans="1:34" ht="36">
      <c r="A13" s="11" t="s">
        <v>20</v>
      </c>
      <c r="B13" s="12" t="s">
        <v>21</v>
      </c>
      <c r="C13" s="8">
        <v>0</v>
      </c>
      <c r="D13" s="7">
        <f t="shared" si="0"/>
        <v>0</v>
      </c>
      <c r="E13" s="8">
        <v>0</v>
      </c>
      <c r="F13" s="7">
        <f t="shared" si="1"/>
        <v>0</v>
      </c>
      <c r="G13" s="8">
        <v>0</v>
      </c>
      <c r="H13" s="7">
        <f t="shared" si="2"/>
        <v>0</v>
      </c>
      <c r="I13" s="8">
        <v>0</v>
      </c>
      <c r="J13" s="7">
        <f t="shared" si="3"/>
        <v>0</v>
      </c>
      <c r="K13" s="8">
        <v>0</v>
      </c>
      <c r="L13" s="7">
        <f t="shared" si="4"/>
        <v>0</v>
      </c>
      <c r="N13" s="2"/>
      <c r="P13" s="2"/>
      <c r="R13" s="2"/>
      <c r="T13" s="2"/>
      <c r="V13" s="2"/>
      <c r="X13" s="2"/>
      <c r="Z13" s="2"/>
      <c r="AB13" s="2"/>
      <c r="AD13" s="2"/>
      <c r="AF13" s="2"/>
      <c r="AH13" s="2"/>
    </row>
    <row r="14" spans="1:34" ht="60">
      <c r="A14" s="11">
        <v>11</v>
      </c>
      <c r="B14" s="12" t="s">
        <v>22</v>
      </c>
      <c r="C14" s="8">
        <v>0</v>
      </c>
      <c r="D14" s="7">
        <f t="shared" si="0"/>
        <v>0</v>
      </c>
      <c r="E14" s="8">
        <v>0</v>
      </c>
      <c r="F14" s="7">
        <f t="shared" si="1"/>
        <v>0</v>
      </c>
      <c r="G14" s="8">
        <v>0</v>
      </c>
      <c r="H14" s="7">
        <f t="shared" si="2"/>
        <v>0</v>
      </c>
      <c r="I14" s="8">
        <v>0</v>
      </c>
      <c r="J14" s="7">
        <f t="shared" si="3"/>
        <v>0</v>
      </c>
      <c r="K14" s="8">
        <v>0</v>
      </c>
      <c r="L14" s="7">
        <f t="shared" si="4"/>
        <v>0</v>
      </c>
      <c r="N14" s="2"/>
      <c r="P14" s="2"/>
      <c r="R14" s="2"/>
      <c r="T14" s="2"/>
      <c r="V14" s="2"/>
      <c r="X14" s="2"/>
      <c r="Z14" s="2"/>
      <c r="AB14" s="2"/>
      <c r="AD14" s="2"/>
      <c r="AF14" s="2"/>
      <c r="AH14" s="2"/>
    </row>
    <row r="15" spans="1:34" ht="60">
      <c r="A15" s="11">
        <v>12</v>
      </c>
      <c r="B15" s="12" t="s">
        <v>23</v>
      </c>
      <c r="C15" s="8">
        <v>0</v>
      </c>
      <c r="D15" s="7">
        <f t="shared" si="0"/>
        <v>0</v>
      </c>
      <c r="E15" s="8">
        <v>0</v>
      </c>
      <c r="F15" s="7">
        <f t="shared" si="1"/>
        <v>0</v>
      </c>
      <c r="G15" s="8">
        <v>0</v>
      </c>
      <c r="H15" s="7">
        <f t="shared" si="2"/>
        <v>0</v>
      </c>
      <c r="I15" s="8">
        <v>0</v>
      </c>
      <c r="J15" s="7">
        <f t="shared" si="3"/>
        <v>0</v>
      </c>
      <c r="K15" s="8">
        <v>0</v>
      </c>
      <c r="L15" s="7">
        <f t="shared" si="4"/>
        <v>0</v>
      </c>
      <c r="N15" s="2"/>
      <c r="P15" s="2"/>
      <c r="R15" s="2"/>
      <c r="T15" s="2"/>
      <c r="V15" s="2"/>
      <c r="X15" s="2"/>
      <c r="Z15" s="2"/>
      <c r="AB15" s="2"/>
      <c r="AD15" s="2"/>
      <c r="AF15" s="2"/>
      <c r="AH15" s="2"/>
    </row>
    <row r="16" spans="1:34" ht="24">
      <c r="A16" s="11">
        <v>13</v>
      </c>
      <c r="B16" s="12" t="s">
        <v>24</v>
      </c>
      <c r="C16" s="8">
        <v>0</v>
      </c>
      <c r="D16" s="7">
        <f t="shared" si="0"/>
        <v>0</v>
      </c>
      <c r="E16" s="8">
        <v>0</v>
      </c>
      <c r="F16" s="7">
        <f t="shared" si="1"/>
        <v>0</v>
      </c>
      <c r="G16" s="8">
        <v>0</v>
      </c>
      <c r="H16" s="7">
        <f t="shared" si="2"/>
        <v>0</v>
      </c>
      <c r="I16" s="8">
        <v>0</v>
      </c>
      <c r="J16" s="7">
        <f t="shared" si="3"/>
        <v>0</v>
      </c>
      <c r="K16" s="8">
        <v>0</v>
      </c>
      <c r="L16" s="7">
        <f t="shared" si="4"/>
        <v>0</v>
      </c>
      <c r="N16" s="2"/>
      <c r="P16" s="2"/>
      <c r="R16" s="2"/>
      <c r="T16" s="2"/>
      <c r="V16" s="2"/>
      <c r="X16" s="2"/>
      <c r="Z16" s="2"/>
      <c r="AB16" s="2"/>
      <c r="AD16" s="2"/>
      <c r="AF16" s="2"/>
      <c r="AH16" s="2"/>
    </row>
    <row r="17" spans="1:34" ht="24">
      <c r="A17" s="11" t="s">
        <v>25</v>
      </c>
      <c r="B17" s="12" t="s">
        <v>26</v>
      </c>
      <c r="C17" s="8">
        <v>0</v>
      </c>
      <c r="D17" s="7">
        <f t="shared" si="0"/>
        <v>0</v>
      </c>
      <c r="E17" s="8">
        <v>0</v>
      </c>
      <c r="F17" s="7">
        <f t="shared" si="1"/>
        <v>0</v>
      </c>
      <c r="G17" s="8">
        <v>0</v>
      </c>
      <c r="H17" s="7">
        <f t="shared" si="2"/>
        <v>0</v>
      </c>
      <c r="I17" s="8">
        <v>0</v>
      </c>
      <c r="J17" s="7">
        <f t="shared" si="3"/>
        <v>0</v>
      </c>
      <c r="K17" s="8">
        <v>0</v>
      </c>
      <c r="L17" s="7">
        <f t="shared" si="4"/>
        <v>0</v>
      </c>
      <c r="N17" s="2"/>
      <c r="P17" s="2"/>
      <c r="R17" s="2"/>
      <c r="T17" s="2"/>
      <c r="V17" s="2"/>
      <c r="X17" s="2"/>
      <c r="Z17" s="2"/>
      <c r="AB17" s="2"/>
      <c r="AD17" s="2"/>
      <c r="AF17" s="2"/>
      <c r="AH17" s="2"/>
    </row>
    <row r="18" spans="1:34" ht="24">
      <c r="A18" s="11" t="s">
        <v>27</v>
      </c>
      <c r="B18" s="12" t="s">
        <v>28</v>
      </c>
      <c r="C18" s="8">
        <v>0</v>
      </c>
      <c r="D18" s="7">
        <f t="shared" si="0"/>
        <v>0</v>
      </c>
      <c r="E18" s="8">
        <v>0</v>
      </c>
      <c r="F18" s="7">
        <f t="shared" si="1"/>
        <v>0</v>
      </c>
      <c r="G18" s="8">
        <v>0</v>
      </c>
      <c r="H18" s="7">
        <f t="shared" si="2"/>
        <v>0</v>
      </c>
      <c r="I18" s="8">
        <v>0</v>
      </c>
      <c r="J18" s="7">
        <f t="shared" si="3"/>
        <v>0</v>
      </c>
      <c r="K18" s="8">
        <v>0</v>
      </c>
      <c r="L18" s="7">
        <f t="shared" si="4"/>
        <v>0</v>
      </c>
      <c r="N18" s="2"/>
      <c r="P18" s="2"/>
      <c r="R18" s="2"/>
      <c r="T18" s="2"/>
      <c r="V18" s="2"/>
      <c r="X18" s="2"/>
      <c r="Z18" s="2"/>
      <c r="AB18" s="2"/>
      <c r="AD18" s="2"/>
      <c r="AF18" s="2"/>
      <c r="AH18" s="2"/>
    </row>
    <row r="19" spans="1:34" ht="36">
      <c r="A19" s="11" t="s">
        <v>29</v>
      </c>
      <c r="B19" s="12" t="s">
        <v>30</v>
      </c>
      <c r="C19" s="8">
        <v>0</v>
      </c>
      <c r="D19" s="7">
        <f t="shared" si="0"/>
        <v>0</v>
      </c>
      <c r="E19" s="8">
        <v>0</v>
      </c>
      <c r="F19" s="7">
        <f t="shared" si="1"/>
        <v>0</v>
      </c>
      <c r="G19" s="8">
        <v>0</v>
      </c>
      <c r="H19" s="7">
        <f t="shared" si="2"/>
        <v>0</v>
      </c>
      <c r="I19" s="8">
        <v>0</v>
      </c>
      <c r="J19" s="7">
        <f t="shared" si="3"/>
        <v>0</v>
      </c>
      <c r="K19" s="8">
        <v>0</v>
      </c>
      <c r="L19" s="7">
        <f t="shared" si="4"/>
        <v>0</v>
      </c>
      <c r="N19" s="2"/>
      <c r="P19" s="2"/>
      <c r="R19" s="2"/>
      <c r="T19" s="2"/>
      <c r="V19" s="2"/>
      <c r="X19" s="2"/>
      <c r="Z19" s="2"/>
      <c r="AB19" s="2"/>
      <c r="AD19" s="2"/>
      <c r="AF19" s="2"/>
      <c r="AH19" s="2"/>
    </row>
    <row r="20" spans="1:34" ht="12">
      <c r="A20" s="11">
        <v>14</v>
      </c>
      <c r="B20" s="12" t="s">
        <v>31</v>
      </c>
      <c r="C20" s="8">
        <v>0</v>
      </c>
      <c r="D20" s="7">
        <f t="shared" si="0"/>
        <v>0</v>
      </c>
      <c r="E20" s="8">
        <v>0</v>
      </c>
      <c r="F20" s="7">
        <f t="shared" si="1"/>
        <v>0</v>
      </c>
      <c r="G20" s="8">
        <v>0</v>
      </c>
      <c r="H20" s="7">
        <f t="shared" si="2"/>
        <v>0</v>
      </c>
      <c r="I20" s="8">
        <v>0</v>
      </c>
      <c r="J20" s="7">
        <f t="shared" si="3"/>
        <v>0</v>
      </c>
      <c r="K20" s="8">
        <v>0</v>
      </c>
      <c r="L20" s="7">
        <f t="shared" si="4"/>
        <v>0</v>
      </c>
      <c r="N20" s="2"/>
      <c r="P20" s="2"/>
      <c r="R20" s="2"/>
      <c r="T20" s="2"/>
      <c r="V20" s="2"/>
      <c r="X20" s="2"/>
      <c r="Z20" s="2"/>
      <c r="AB20" s="2"/>
      <c r="AD20" s="2"/>
      <c r="AF20" s="2"/>
      <c r="AH20" s="2"/>
    </row>
    <row r="21" spans="1:34" ht="12">
      <c r="A21" s="11">
        <v>15</v>
      </c>
      <c r="B21" s="12" t="s">
        <v>32</v>
      </c>
      <c r="C21" s="8">
        <v>48911</v>
      </c>
      <c r="D21" s="7">
        <f t="shared" si="0"/>
        <v>0.018985781943021095</v>
      </c>
      <c r="E21" s="8">
        <v>177848.23</v>
      </c>
      <c r="F21" s="7">
        <f t="shared" si="1"/>
        <v>0.030361693223866715</v>
      </c>
      <c r="G21" s="8">
        <v>1981089.41</v>
      </c>
      <c r="H21" s="7">
        <f t="shared" si="2"/>
        <v>0.1465871690106684</v>
      </c>
      <c r="I21" s="8">
        <v>1172051.17</v>
      </c>
      <c r="J21" s="7">
        <f t="shared" si="3"/>
        <v>0.050626766343998625</v>
      </c>
      <c r="K21" s="8">
        <v>1068090.57</v>
      </c>
      <c r="L21" s="7">
        <f t="shared" si="4"/>
        <v>0.03471196548413172</v>
      </c>
      <c r="N21" s="2"/>
      <c r="P21" s="2"/>
      <c r="R21" s="2"/>
      <c r="T21" s="2"/>
      <c r="V21" s="2"/>
      <c r="X21" s="2"/>
      <c r="Z21" s="2"/>
      <c r="AB21" s="2"/>
      <c r="AD21" s="2"/>
      <c r="AF21" s="2"/>
      <c r="AH21" s="2"/>
    </row>
    <row r="22" spans="1:34" ht="12">
      <c r="A22" s="13"/>
      <c r="B22" s="10"/>
      <c r="C22" s="16"/>
      <c r="D22" s="7"/>
      <c r="E22" s="16"/>
      <c r="F22" s="7"/>
      <c r="G22" s="16"/>
      <c r="H22" s="7"/>
      <c r="I22" s="16"/>
      <c r="J22" s="7"/>
      <c r="K22" s="16"/>
      <c r="L22" s="7"/>
      <c r="N22" s="2"/>
      <c r="P22" s="2"/>
      <c r="R22" s="2"/>
      <c r="T22" s="2"/>
      <c r="V22" s="2"/>
      <c r="X22" s="2"/>
      <c r="Z22" s="2"/>
      <c r="AB22" s="2"/>
      <c r="AD22" s="2"/>
      <c r="AF22" s="2"/>
      <c r="AH22" s="2"/>
    </row>
    <row r="23" spans="1:34" ht="12.75" customHeight="1" thickBot="1">
      <c r="A23" s="68" t="s">
        <v>33</v>
      </c>
      <c r="B23" s="69"/>
      <c r="C23" s="14">
        <f>SUM(C2:C21)</f>
        <v>2576190.9699999997</v>
      </c>
      <c r="D23" s="15">
        <f>SUM(D2:D21)</f>
        <v>1</v>
      </c>
      <c r="E23" s="14">
        <f aca="true" t="shared" si="5" ref="E23:L23">SUM(E2:E21)</f>
        <v>5857651.9</v>
      </c>
      <c r="F23" s="15">
        <f t="shared" si="5"/>
        <v>1</v>
      </c>
      <c r="G23" s="14">
        <f t="shared" si="5"/>
        <v>13514753.190000001</v>
      </c>
      <c r="H23" s="15">
        <f t="shared" si="5"/>
        <v>0.9999999999999999</v>
      </c>
      <c r="I23" s="14">
        <f t="shared" si="5"/>
        <v>23150820.299999997</v>
      </c>
      <c r="J23" s="15">
        <f t="shared" si="5"/>
        <v>1.0000000000000002</v>
      </c>
      <c r="K23" s="14">
        <f t="shared" si="5"/>
        <v>30770097.72</v>
      </c>
      <c r="L23" s="15">
        <f t="shared" si="5"/>
        <v>0.9999865117484197</v>
      </c>
      <c r="N23" s="2"/>
      <c r="P23" s="2"/>
      <c r="R23" s="2"/>
      <c r="T23" s="2"/>
      <c r="V23" s="2"/>
      <c r="X23" s="2"/>
      <c r="Z23" s="2"/>
      <c r="AB23" s="2"/>
      <c r="AD23" s="2"/>
      <c r="AF23" s="2"/>
      <c r="AH23" s="2"/>
    </row>
  </sheetData>
  <sheetProtection/>
  <mergeCells count="7">
    <mergeCell ref="I1:J1"/>
    <mergeCell ref="K1:L1"/>
    <mergeCell ref="A23:B23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Z26"/>
  <sheetViews>
    <sheetView zoomScale="80" zoomScaleNormal="80" zoomScalePageLayoutView="0" workbookViewId="0" topLeftCell="A4">
      <pane xSplit="2" ySplit="1" topLeftCell="U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5" sqref="B5:B24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9.125" style="2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11" width="13.625" style="2" bestFit="1" customWidth="1"/>
    <col min="12" max="12" width="9.125" style="2" customWidth="1"/>
    <col min="13" max="13" width="13.625" style="2" bestFit="1" customWidth="1"/>
    <col min="14" max="14" width="9.875" style="2" bestFit="1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39478</v>
      </c>
      <c r="D4" s="73"/>
      <c r="E4" s="72">
        <v>39507</v>
      </c>
      <c r="F4" s="73"/>
      <c r="G4" s="72">
        <v>39538</v>
      </c>
      <c r="H4" s="73"/>
      <c r="I4" s="72">
        <v>39568</v>
      </c>
      <c r="J4" s="73"/>
      <c r="K4" s="72">
        <v>39598</v>
      </c>
      <c r="L4" s="73"/>
      <c r="M4" s="72">
        <v>39629</v>
      </c>
      <c r="N4" s="73"/>
      <c r="O4" s="72">
        <v>39660</v>
      </c>
      <c r="P4" s="73"/>
      <c r="Q4" s="72">
        <v>39689</v>
      </c>
      <c r="R4" s="73"/>
      <c r="S4" s="72">
        <v>39721</v>
      </c>
      <c r="T4" s="73"/>
      <c r="U4" s="72">
        <v>39752</v>
      </c>
      <c r="V4" s="73"/>
      <c r="W4" s="72">
        <v>39780</v>
      </c>
      <c r="X4" s="73"/>
      <c r="Y4" s="72">
        <v>39813</v>
      </c>
      <c r="Z4" s="73"/>
    </row>
    <row r="5" spans="1:26" ht="36">
      <c r="A5" s="9">
        <v>1</v>
      </c>
      <c r="B5" s="12" t="s">
        <v>8</v>
      </c>
      <c r="C5" s="19">
        <v>2236915033.72</v>
      </c>
      <c r="D5" s="20">
        <f aca="true" t="shared" si="0" ref="D5:F24">+C5/C$26</f>
        <v>0.6589729754200979</v>
      </c>
      <c r="E5" s="19">
        <v>2251378776.77</v>
      </c>
      <c r="F5" s="20">
        <f t="shared" si="0"/>
        <v>0.6624289161866257</v>
      </c>
      <c r="G5" s="19">
        <v>2282944833.1600003</v>
      </c>
      <c r="H5" s="20">
        <f aca="true" t="shared" si="1" ref="H5:J24">+G5/G$26</f>
        <v>0.6581032016580984</v>
      </c>
      <c r="I5" s="19">
        <v>2229742444.9</v>
      </c>
      <c r="J5" s="20">
        <v>0.637149</v>
      </c>
      <c r="K5" s="19">
        <v>2268596522.85</v>
      </c>
      <c r="L5" s="20">
        <f aca="true" t="shared" si="2" ref="L5:N23">+K5/K$26</f>
        <v>0.6306737505338789</v>
      </c>
      <c r="M5" s="19">
        <v>2266696632.6300006</v>
      </c>
      <c r="N5" s="20">
        <v>0.6528</v>
      </c>
      <c r="O5" s="19">
        <v>2402248797.2799997</v>
      </c>
      <c r="P5" s="20">
        <f>+ROUND(O5/O$26,4)</f>
        <v>0.6726</v>
      </c>
      <c r="Q5" s="19">
        <v>2376346316.5399995</v>
      </c>
      <c r="R5" s="20">
        <f>+ROUNDUP(Q5/Q$26,4)</f>
        <v>0.6557999999999999</v>
      </c>
      <c r="S5" s="19">
        <v>2464022204.8799996</v>
      </c>
      <c r="T5" s="20">
        <f>+ROUNDDOWN(S5/S$26,4)</f>
        <v>0.6857</v>
      </c>
      <c r="U5" s="19">
        <v>2581420955.9900002</v>
      </c>
      <c r="V5" s="20">
        <f>+ROUNDUP(U5/U$26,4)</f>
        <v>0.7555</v>
      </c>
      <c r="W5" s="19">
        <v>2645856550.15</v>
      </c>
      <c r="X5" s="20">
        <f aca="true" t="shared" si="3" ref="X5:Z19">+ROUND(W5/W$26,4)</f>
        <v>0.7371</v>
      </c>
      <c r="Y5" s="19">
        <v>2772147387.2299995</v>
      </c>
      <c r="Z5" s="20">
        <f>+ROUND(Y5/Y$26,4)</f>
        <v>0.7602</v>
      </c>
    </row>
    <row r="6" spans="1:26" ht="24">
      <c r="A6" s="9" t="s">
        <v>35</v>
      </c>
      <c r="B6" s="10" t="s">
        <v>37</v>
      </c>
      <c r="C6" s="19">
        <v>0</v>
      </c>
      <c r="D6" s="20">
        <f t="shared" si="0"/>
        <v>0</v>
      </c>
      <c r="E6" s="19">
        <v>0</v>
      </c>
      <c r="F6" s="20">
        <f t="shared" si="0"/>
        <v>0</v>
      </c>
      <c r="G6" s="19">
        <v>0</v>
      </c>
      <c r="H6" s="20">
        <f t="shared" si="1"/>
        <v>0</v>
      </c>
      <c r="I6" s="19">
        <v>0</v>
      </c>
      <c r="J6" s="20">
        <f t="shared" si="1"/>
        <v>0</v>
      </c>
      <c r="K6" s="19">
        <v>0</v>
      </c>
      <c r="L6" s="20">
        <f t="shared" si="2"/>
        <v>0</v>
      </c>
      <c r="M6" s="19">
        <v>0</v>
      </c>
      <c r="N6" s="20">
        <f t="shared" si="2"/>
        <v>0</v>
      </c>
      <c r="O6" s="19">
        <v>0</v>
      </c>
      <c r="P6" s="20">
        <f aca="true" t="shared" si="4" ref="P6:R23">+ROUND(O6/O$26,4)</f>
        <v>0</v>
      </c>
      <c r="Q6" s="19">
        <v>0</v>
      </c>
      <c r="R6" s="20">
        <f t="shared" si="4"/>
        <v>0</v>
      </c>
      <c r="S6" s="19">
        <v>0</v>
      </c>
      <c r="T6" s="20">
        <f aca="true" t="shared" si="5" ref="T6:V24">+ROUND(S6/S$26,4)</f>
        <v>0</v>
      </c>
      <c r="U6" s="19">
        <v>0</v>
      </c>
      <c r="V6" s="20">
        <f t="shared" si="5"/>
        <v>0</v>
      </c>
      <c r="W6" s="19">
        <v>0</v>
      </c>
      <c r="X6" s="20">
        <f t="shared" si="3"/>
        <v>0</v>
      </c>
      <c r="Y6" s="19">
        <v>0</v>
      </c>
      <c r="Z6" s="20">
        <f t="shared" si="3"/>
        <v>0</v>
      </c>
    </row>
    <row r="7" spans="1:26" ht="48">
      <c r="A7" s="11">
        <v>2</v>
      </c>
      <c r="B7" s="12" t="s">
        <v>9</v>
      </c>
      <c r="C7" s="19">
        <v>14576743.04</v>
      </c>
      <c r="D7" s="20">
        <f t="shared" si="0"/>
        <v>0.004294163876680069</v>
      </c>
      <c r="E7" s="19">
        <v>14258729.78</v>
      </c>
      <c r="F7" s="20">
        <f t="shared" si="0"/>
        <v>0.0041953824082478245</v>
      </c>
      <c r="G7" s="19">
        <v>14334589.02</v>
      </c>
      <c r="H7" s="20">
        <f t="shared" si="1"/>
        <v>0.00413222378022039</v>
      </c>
      <c r="I7" s="19">
        <v>14408000.18</v>
      </c>
      <c r="J7" s="20">
        <f t="shared" si="1"/>
        <v>0.004117109044281721</v>
      </c>
      <c r="K7" s="19">
        <v>14481412.76</v>
      </c>
      <c r="L7" s="20">
        <f t="shared" si="2"/>
        <v>0.004025857752309642</v>
      </c>
      <c r="M7" s="19">
        <v>14557272</v>
      </c>
      <c r="N7" s="20">
        <f t="shared" si="2"/>
        <v>0.0041926457353569264</v>
      </c>
      <c r="O7" s="19">
        <v>14633131.24</v>
      </c>
      <c r="P7" s="20">
        <f t="shared" si="4"/>
        <v>0.0041</v>
      </c>
      <c r="Q7" s="19">
        <v>14266292.7</v>
      </c>
      <c r="R7" s="20">
        <f t="shared" si="4"/>
        <v>0.0039</v>
      </c>
      <c r="S7" s="19">
        <v>14354683.44</v>
      </c>
      <c r="T7" s="20">
        <f t="shared" si="5"/>
        <v>0.004</v>
      </c>
      <c r="U7" s="19">
        <v>14440310.86</v>
      </c>
      <c r="V7" s="20">
        <f t="shared" si="5"/>
        <v>0.0042</v>
      </c>
      <c r="W7" s="19">
        <v>14517652.58</v>
      </c>
      <c r="X7" s="20">
        <f t="shared" si="3"/>
        <v>0.004</v>
      </c>
      <c r="Y7" s="19">
        <v>14608803.8</v>
      </c>
      <c r="Z7" s="20">
        <f>+ROUND(Y7/Y$26,4)</f>
        <v>0.004</v>
      </c>
    </row>
    <row r="8" spans="1:26" ht="12">
      <c r="A8" s="11">
        <v>3</v>
      </c>
      <c r="B8" s="12" t="s">
        <v>10</v>
      </c>
      <c r="C8" s="19">
        <v>108734522.45</v>
      </c>
      <c r="D8" s="20">
        <f t="shared" si="0"/>
        <v>0.03203211150608635</v>
      </c>
      <c r="E8" s="19">
        <v>35754523.989999995</v>
      </c>
      <c r="F8" s="20">
        <f t="shared" si="0"/>
        <v>0.010520144730796687</v>
      </c>
      <c r="G8" s="19">
        <v>113850822.91</v>
      </c>
      <c r="H8" s="20">
        <f t="shared" si="1"/>
        <v>0.03281971161991237</v>
      </c>
      <c r="I8" s="19">
        <v>186919288.16</v>
      </c>
      <c r="J8" s="20">
        <f t="shared" si="1"/>
        <v>0.05341248488478553</v>
      </c>
      <c r="K8" s="19">
        <v>96494847.49000001</v>
      </c>
      <c r="L8" s="20">
        <f t="shared" si="2"/>
        <v>0.026825734219701445</v>
      </c>
      <c r="M8" s="19">
        <v>194460471.73000002</v>
      </c>
      <c r="N8" s="20">
        <f t="shared" si="2"/>
        <v>0.05600663829694745</v>
      </c>
      <c r="O8" s="19">
        <v>116042122.36999999</v>
      </c>
      <c r="P8" s="20">
        <f t="shared" si="4"/>
        <v>0.0325</v>
      </c>
      <c r="Q8" s="19">
        <v>160528355.67000002</v>
      </c>
      <c r="R8" s="20">
        <f t="shared" si="4"/>
        <v>0.0443</v>
      </c>
      <c r="S8" s="19">
        <v>218304708.15</v>
      </c>
      <c r="T8" s="20">
        <f t="shared" si="5"/>
        <v>0.0608</v>
      </c>
      <c r="U8" s="19">
        <v>53680731.49</v>
      </c>
      <c r="V8" s="20">
        <f t="shared" si="5"/>
        <v>0.0157</v>
      </c>
      <c r="W8" s="19">
        <v>44768118.96</v>
      </c>
      <c r="X8" s="20">
        <f t="shared" si="3"/>
        <v>0.0125</v>
      </c>
      <c r="Y8" s="19">
        <v>75883387.78</v>
      </c>
      <c r="Z8" s="20">
        <f>+ROUND(Y8/Y$26,4)</f>
        <v>0.0208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0"/>
        <v>0</v>
      </c>
      <c r="G9" s="19">
        <v>0</v>
      </c>
      <c r="H9" s="20">
        <f t="shared" si="1"/>
        <v>0</v>
      </c>
      <c r="I9" s="19">
        <v>0</v>
      </c>
      <c r="J9" s="20">
        <f t="shared" si="1"/>
        <v>0</v>
      </c>
      <c r="K9" s="19">
        <v>0</v>
      </c>
      <c r="L9" s="20">
        <f t="shared" si="2"/>
        <v>0</v>
      </c>
      <c r="M9" s="19">
        <v>0</v>
      </c>
      <c r="N9" s="20">
        <f t="shared" si="2"/>
        <v>0</v>
      </c>
      <c r="O9" s="19">
        <v>0</v>
      </c>
      <c r="P9" s="20">
        <f t="shared" si="4"/>
        <v>0</v>
      </c>
      <c r="Q9" s="19">
        <v>0</v>
      </c>
      <c r="R9" s="20">
        <f t="shared" si="4"/>
        <v>0</v>
      </c>
      <c r="S9" s="19">
        <v>0</v>
      </c>
      <c r="T9" s="20">
        <f t="shared" si="5"/>
        <v>0</v>
      </c>
      <c r="U9" s="19">
        <v>0</v>
      </c>
      <c r="V9" s="20">
        <f t="shared" si="5"/>
        <v>0</v>
      </c>
      <c r="W9" s="19">
        <v>0</v>
      </c>
      <c r="X9" s="20">
        <f t="shared" si="3"/>
        <v>0</v>
      </c>
      <c r="Y9" s="19">
        <v>0</v>
      </c>
      <c r="Z9" s="20">
        <f t="shared" si="3"/>
        <v>0</v>
      </c>
    </row>
    <row r="10" spans="1:26" ht="36">
      <c r="A10" s="11">
        <v>4</v>
      </c>
      <c r="B10" s="12" t="s">
        <v>13</v>
      </c>
      <c r="C10" s="19">
        <v>964631972.2500001</v>
      </c>
      <c r="D10" s="20">
        <f t="shared" si="0"/>
        <v>0.28417100844542303</v>
      </c>
      <c r="E10" s="19">
        <v>970619398.5200001</v>
      </c>
      <c r="F10" s="20">
        <f t="shared" si="0"/>
        <v>0.2855878197065386</v>
      </c>
      <c r="G10" s="19">
        <v>1008621781.4</v>
      </c>
      <c r="H10" s="20">
        <f t="shared" si="1"/>
        <v>0.29075482419023213</v>
      </c>
      <c r="I10" s="19">
        <v>981179151.4200001</v>
      </c>
      <c r="J10" s="20">
        <f t="shared" si="1"/>
        <v>0.28037350832209296</v>
      </c>
      <c r="K10" s="19">
        <v>1018121137.25</v>
      </c>
      <c r="L10" s="20">
        <f t="shared" si="2"/>
        <v>0.2830394341434559</v>
      </c>
      <c r="M10" s="19">
        <v>887275428.4299997</v>
      </c>
      <c r="N10" s="20">
        <f t="shared" si="2"/>
        <v>0.2555445512795274</v>
      </c>
      <c r="O10" s="19">
        <v>907976613.09</v>
      </c>
      <c r="P10" s="20">
        <f t="shared" si="4"/>
        <v>0.2542</v>
      </c>
      <c r="Q10" s="19">
        <v>863350924.35</v>
      </c>
      <c r="R10" s="20">
        <f t="shared" si="4"/>
        <v>0.2382</v>
      </c>
      <c r="S10" s="19">
        <v>788976847.8199999</v>
      </c>
      <c r="T10" s="20">
        <f t="shared" si="5"/>
        <v>0.2196</v>
      </c>
      <c r="U10" s="19">
        <v>636391363.32</v>
      </c>
      <c r="V10" s="20">
        <f t="shared" si="5"/>
        <v>0.1862</v>
      </c>
      <c r="W10" s="19">
        <v>663396712.12</v>
      </c>
      <c r="X10" s="20">
        <f t="shared" si="3"/>
        <v>0.1848</v>
      </c>
      <c r="Y10" s="19">
        <v>674276849.9</v>
      </c>
      <c r="Z10" s="20">
        <f>+ROUND(Y10/Y$26,4)</f>
        <v>0.1849</v>
      </c>
    </row>
    <row r="11" spans="1:26" ht="84">
      <c r="A11" s="11">
        <v>5</v>
      </c>
      <c r="B11" s="12" t="s">
        <v>38</v>
      </c>
      <c r="C11" s="19">
        <v>544086</v>
      </c>
      <c r="D11" s="20">
        <f t="shared" si="0"/>
        <v>0.0001602823374601623</v>
      </c>
      <c r="E11" s="19">
        <v>0</v>
      </c>
      <c r="F11" s="20">
        <f t="shared" si="0"/>
        <v>0</v>
      </c>
      <c r="G11" s="19">
        <v>0</v>
      </c>
      <c r="H11" s="20">
        <f t="shared" si="1"/>
        <v>0</v>
      </c>
      <c r="I11" s="19">
        <v>0</v>
      </c>
      <c r="J11" s="20">
        <f t="shared" si="1"/>
        <v>0</v>
      </c>
      <c r="K11" s="19">
        <v>0</v>
      </c>
      <c r="L11" s="20">
        <f t="shared" si="2"/>
        <v>0</v>
      </c>
      <c r="M11" s="19">
        <v>0</v>
      </c>
      <c r="N11" s="20">
        <f t="shared" si="2"/>
        <v>0</v>
      </c>
      <c r="O11" s="19">
        <v>0</v>
      </c>
      <c r="P11" s="20">
        <f t="shared" si="4"/>
        <v>0</v>
      </c>
      <c r="Q11" s="19">
        <v>0</v>
      </c>
      <c r="R11" s="20">
        <f t="shared" si="4"/>
        <v>0</v>
      </c>
      <c r="S11" s="19">
        <v>0</v>
      </c>
      <c r="T11" s="20">
        <f t="shared" si="5"/>
        <v>0</v>
      </c>
      <c r="U11" s="19">
        <v>0</v>
      </c>
      <c r="V11" s="20">
        <f t="shared" si="5"/>
        <v>0</v>
      </c>
      <c r="W11" s="19">
        <v>0</v>
      </c>
      <c r="X11" s="20">
        <f t="shared" si="3"/>
        <v>0</v>
      </c>
      <c r="Y11" s="19">
        <v>0</v>
      </c>
      <c r="Z11" s="20">
        <f t="shared" si="3"/>
        <v>0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0"/>
        <v>0</v>
      </c>
      <c r="G12" s="19">
        <v>0</v>
      </c>
      <c r="H12" s="20">
        <f t="shared" si="1"/>
        <v>0</v>
      </c>
      <c r="I12" s="19">
        <v>0</v>
      </c>
      <c r="J12" s="20">
        <f t="shared" si="1"/>
        <v>0</v>
      </c>
      <c r="K12" s="19">
        <v>0</v>
      </c>
      <c r="L12" s="20">
        <f t="shared" si="2"/>
        <v>0</v>
      </c>
      <c r="M12" s="19">
        <v>0</v>
      </c>
      <c r="N12" s="20">
        <f t="shared" si="2"/>
        <v>0</v>
      </c>
      <c r="O12" s="19">
        <v>0</v>
      </c>
      <c r="P12" s="20">
        <f t="shared" si="4"/>
        <v>0</v>
      </c>
      <c r="Q12" s="19">
        <v>0</v>
      </c>
      <c r="R12" s="20">
        <f t="shared" si="4"/>
        <v>0</v>
      </c>
      <c r="S12" s="19">
        <v>0</v>
      </c>
      <c r="T12" s="20">
        <f t="shared" si="5"/>
        <v>0</v>
      </c>
      <c r="U12" s="19">
        <v>0</v>
      </c>
      <c r="V12" s="20">
        <f t="shared" si="5"/>
        <v>0</v>
      </c>
      <c r="W12" s="19">
        <v>0</v>
      </c>
      <c r="X12" s="20">
        <f t="shared" si="3"/>
        <v>0</v>
      </c>
      <c r="Y12" s="19">
        <v>0</v>
      </c>
      <c r="Z12" s="20">
        <f t="shared" si="3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0"/>
        <v>0</v>
      </c>
      <c r="G13" s="19">
        <v>0</v>
      </c>
      <c r="H13" s="20">
        <f t="shared" si="1"/>
        <v>0</v>
      </c>
      <c r="I13" s="19">
        <v>0</v>
      </c>
      <c r="J13" s="20">
        <f t="shared" si="1"/>
        <v>0</v>
      </c>
      <c r="K13" s="19">
        <v>0</v>
      </c>
      <c r="L13" s="20">
        <f t="shared" si="2"/>
        <v>0</v>
      </c>
      <c r="M13" s="19">
        <v>0</v>
      </c>
      <c r="N13" s="20">
        <f t="shared" si="2"/>
        <v>0</v>
      </c>
      <c r="O13" s="19">
        <v>0</v>
      </c>
      <c r="P13" s="20">
        <f t="shared" si="4"/>
        <v>0</v>
      </c>
      <c r="Q13" s="19">
        <v>0</v>
      </c>
      <c r="R13" s="20">
        <f t="shared" si="4"/>
        <v>0</v>
      </c>
      <c r="S13" s="19">
        <v>0</v>
      </c>
      <c r="T13" s="20">
        <f t="shared" si="5"/>
        <v>0</v>
      </c>
      <c r="U13" s="19">
        <v>0</v>
      </c>
      <c r="V13" s="20">
        <f t="shared" si="5"/>
        <v>0</v>
      </c>
      <c r="W13" s="19">
        <v>0</v>
      </c>
      <c r="X13" s="20">
        <f t="shared" si="3"/>
        <v>0</v>
      </c>
      <c r="Y13" s="19">
        <v>0</v>
      </c>
      <c r="Z13" s="20">
        <f t="shared" si="3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0"/>
        <v>0</v>
      </c>
      <c r="G14" s="19">
        <v>0</v>
      </c>
      <c r="H14" s="20">
        <f t="shared" si="1"/>
        <v>0</v>
      </c>
      <c r="I14" s="19">
        <v>0</v>
      </c>
      <c r="J14" s="20">
        <f t="shared" si="1"/>
        <v>0</v>
      </c>
      <c r="K14" s="19">
        <v>0</v>
      </c>
      <c r="L14" s="20">
        <f t="shared" si="2"/>
        <v>0</v>
      </c>
      <c r="M14" s="19">
        <v>0</v>
      </c>
      <c r="N14" s="20">
        <f t="shared" si="2"/>
        <v>0</v>
      </c>
      <c r="O14" s="19">
        <v>0</v>
      </c>
      <c r="P14" s="20">
        <f t="shared" si="4"/>
        <v>0</v>
      </c>
      <c r="Q14" s="19">
        <v>0</v>
      </c>
      <c r="R14" s="20">
        <f t="shared" si="4"/>
        <v>0</v>
      </c>
      <c r="S14" s="19">
        <v>0</v>
      </c>
      <c r="T14" s="20">
        <f t="shared" si="5"/>
        <v>0</v>
      </c>
      <c r="U14" s="19">
        <v>0</v>
      </c>
      <c r="V14" s="20">
        <f t="shared" si="5"/>
        <v>0</v>
      </c>
      <c r="W14" s="19">
        <v>0</v>
      </c>
      <c r="X14" s="20">
        <f t="shared" si="3"/>
        <v>0</v>
      </c>
      <c r="Y14" s="19">
        <v>0</v>
      </c>
      <c r="Z14" s="20">
        <f t="shared" si="3"/>
        <v>0</v>
      </c>
    </row>
    <row r="15" spans="1:26" ht="36">
      <c r="A15" s="11">
        <v>9</v>
      </c>
      <c r="B15" s="12" t="s">
        <v>40</v>
      </c>
      <c r="C15" s="19">
        <v>0</v>
      </c>
      <c r="D15" s="20">
        <f t="shared" si="0"/>
        <v>0</v>
      </c>
      <c r="E15" s="19">
        <v>0</v>
      </c>
      <c r="F15" s="20">
        <f t="shared" si="0"/>
        <v>0</v>
      </c>
      <c r="G15" s="19">
        <v>0</v>
      </c>
      <c r="H15" s="20">
        <f t="shared" si="1"/>
        <v>0</v>
      </c>
      <c r="I15" s="19">
        <v>0</v>
      </c>
      <c r="J15" s="20">
        <f t="shared" si="1"/>
        <v>0</v>
      </c>
      <c r="K15" s="19">
        <v>0</v>
      </c>
      <c r="L15" s="20">
        <f t="shared" si="2"/>
        <v>0</v>
      </c>
      <c r="M15" s="19">
        <v>0</v>
      </c>
      <c r="N15" s="20">
        <f t="shared" si="2"/>
        <v>0</v>
      </c>
      <c r="O15" s="19">
        <v>0</v>
      </c>
      <c r="P15" s="20">
        <f t="shared" si="4"/>
        <v>0</v>
      </c>
      <c r="Q15" s="19">
        <v>0</v>
      </c>
      <c r="R15" s="20">
        <f t="shared" si="4"/>
        <v>0</v>
      </c>
      <c r="S15" s="19">
        <v>0</v>
      </c>
      <c r="T15" s="20">
        <f t="shared" si="5"/>
        <v>0</v>
      </c>
      <c r="U15" s="19">
        <v>0</v>
      </c>
      <c r="V15" s="20">
        <f t="shared" si="5"/>
        <v>0</v>
      </c>
      <c r="W15" s="19">
        <v>0</v>
      </c>
      <c r="X15" s="20">
        <f t="shared" si="3"/>
        <v>0</v>
      </c>
      <c r="Y15" s="19">
        <v>0</v>
      </c>
      <c r="Z15" s="20">
        <f t="shared" si="3"/>
        <v>0</v>
      </c>
    </row>
    <row r="16" spans="1:26" ht="36">
      <c r="A16" s="11">
        <v>10</v>
      </c>
      <c r="B16" s="12" t="s">
        <v>41</v>
      </c>
      <c r="C16" s="19">
        <v>0</v>
      </c>
      <c r="D16" s="20">
        <f t="shared" si="0"/>
        <v>0</v>
      </c>
      <c r="E16" s="19">
        <v>0</v>
      </c>
      <c r="F16" s="20">
        <f t="shared" si="0"/>
        <v>0</v>
      </c>
      <c r="G16" s="19">
        <v>0</v>
      </c>
      <c r="H16" s="20">
        <f t="shared" si="1"/>
        <v>0</v>
      </c>
      <c r="I16" s="19">
        <v>0</v>
      </c>
      <c r="J16" s="20">
        <f t="shared" si="1"/>
        <v>0</v>
      </c>
      <c r="K16" s="19">
        <v>0</v>
      </c>
      <c r="L16" s="20">
        <f t="shared" si="2"/>
        <v>0</v>
      </c>
      <c r="M16" s="19">
        <v>0</v>
      </c>
      <c r="N16" s="20">
        <f t="shared" si="2"/>
        <v>0</v>
      </c>
      <c r="O16" s="19">
        <v>0</v>
      </c>
      <c r="P16" s="20">
        <f t="shared" si="4"/>
        <v>0</v>
      </c>
      <c r="Q16" s="19">
        <v>0</v>
      </c>
      <c r="R16" s="20">
        <f t="shared" si="4"/>
        <v>0</v>
      </c>
      <c r="S16" s="19">
        <v>0</v>
      </c>
      <c r="T16" s="20">
        <f t="shared" si="5"/>
        <v>0</v>
      </c>
      <c r="U16" s="19">
        <v>0</v>
      </c>
      <c r="V16" s="20">
        <f t="shared" si="5"/>
        <v>0</v>
      </c>
      <c r="W16" s="19">
        <v>0</v>
      </c>
      <c r="X16" s="20">
        <f t="shared" si="3"/>
        <v>0</v>
      </c>
      <c r="Y16" s="19">
        <v>0</v>
      </c>
      <c r="Z16" s="20">
        <f t="shared" si="3"/>
        <v>0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0"/>
        <v>0</v>
      </c>
      <c r="G17" s="19">
        <v>0</v>
      </c>
      <c r="H17" s="20">
        <f t="shared" si="1"/>
        <v>0</v>
      </c>
      <c r="I17" s="19">
        <v>0</v>
      </c>
      <c r="J17" s="20">
        <f t="shared" si="1"/>
        <v>0</v>
      </c>
      <c r="K17" s="19">
        <v>0</v>
      </c>
      <c r="L17" s="20">
        <f t="shared" si="2"/>
        <v>0</v>
      </c>
      <c r="M17" s="19">
        <v>0</v>
      </c>
      <c r="N17" s="20">
        <f t="shared" si="2"/>
        <v>0</v>
      </c>
      <c r="O17" s="19">
        <v>0</v>
      </c>
      <c r="P17" s="20">
        <f t="shared" si="4"/>
        <v>0</v>
      </c>
      <c r="Q17" s="19">
        <v>0</v>
      </c>
      <c r="R17" s="20">
        <f t="shared" si="4"/>
        <v>0</v>
      </c>
      <c r="S17" s="19">
        <v>0</v>
      </c>
      <c r="T17" s="20">
        <f t="shared" si="5"/>
        <v>0</v>
      </c>
      <c r="U17" s="19">
        <v>0</v>
      </c>
      <c r="V17" s="20">
        <f t="shared" si="5"/>
        <v>0</v>
      </c>
      <c r="W17" s="19">
        <v>0</v>
      </c>
      <c r="X17" s="20">
        <f t="shared" si="3"/>
        <v>0</v>
      </c>
      <c r="Y17" s="19">
        <v>0</v>
      </c>
      <c r="Z17" s="20">
        <f t="shared" si="3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0"/>
        <v>0</v>
      </c>
      <c r="G18" s="19">
        <v>0</v>
      </c>
      <c r="H18" s="20">
        <f t="shared" si="1"/>
        <v>0</v>
      </c>
      <c r="I18" s="19">
        <v>0</v>
      </c>
      <c r="J18" s="20">
        <f t="shared" si="1"/>
        <v>0</v>
      </c>
      <c r="K18" s="19">
        <v>0</v>
      </c>
      <c r="L18" s="20">
        <f t="shared" si="2"/>
        <v>0</v>
      </c>
      <c r="M18" s="19">
        <v>0</v>
      </c>
      <c r="N18" s="20">
        <f t="shared" si="2"/>
        <v>0</v>
      </c>
      <c r="O18" s="19">
        <v>0</v>
      </c>
      <c r="P18" s="20">
        <f t="shared" si="4"/>
        <v>0</v>
      </c>
      <c r="Q18" s="19">
        <v>0</v>
      </c>
      <c r="R18" s="20">
        <f t="shared" si="4"/>
        <v>0</v>
      </c>
      <c r="S18" s="19">
        <v>0</v>
      </c>
      <c r="T18" s="20">
        <f t="shared" si="5"/>
        <v>0</v>
      </c>
      <c r="U18" s="19">
        <v>0</v>
      </c>
      <c r="V18" s="20">
        <f t="shared" si="5"/>
        <v>0</v>
      </c>
      <c r="W18" s="19">
        <v>0</v>
      </c>
      <c r="X18" s="20">
        <f t="shared" si="3"/>
        <v>0</v>
      </c>
      <c r="Y18" s="19">
        <v>0</v>
      </c>
      <c r="Z18" s="20">
        <f t="shared" si="3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0"/>
        <v>0</v>
      </c>
      <c r="E19" s="19">
        <v>0</v>
      </c>
      <c r="F19" s="20">
        <f t="shared" si="0"/>
        <v>0</v>
      </c>
      <c r="G19" s="19">
        <v>0</v>
      </c>
      <c r="H19" s="20">
        <f t="shared" si="1"/>
        <v>0</v>
      </c>
      <c r="I19" s="19">
        <v>0</v>
      </c>
      <c r="J19" s="20">
        <f t="shared" si="1"/>
        <v>0</v>
      </c>
      <c r="K19" s="19">
        <v>0</v>
      </c>
      <c r="L19" s="20">
        <f t="shared" si="2"/>
        <v>0</v>
      </c>
      <c r="M19" s="19">
        <v>0</v>
      </c>
      <c r="N19" s="20">
        <f t="shared" si="2"/>
        <v>0</v>
      </c>
      <c r="O19" s="19">
        <v>0</v>
      </c>
      <c r="P19" s="20">
        <f t="shared" si="4"/>
        <v>0</v>
      </c>
      <c r="Q19" s="19">
        <v>0</v>
      </c>
      <c r="R19" s="20">
        <f t="shared" si="4"/>
        <v>0</v>
      </c>
      <c r="S19" s="19">
        <v>0</v>
      </c>
      <c r="T19" s="20">
        <f t="shared" si="5"/>
        <v>0</v>
      </c>
      <c r="U19" s="19">
        <v>0</v>
      </c>
      <c r="V19" s="20">
        <f t="shared" si="5"/>
        <v>0</v>
      </c>
      <c r="W19" s="19">
        <v>0</v>
      </c>
      <c r="X19" s="20">
        <f t="shared" si="3"/>
        <v>0</v>
      </c>
      <c r="Y19" s="19">
        <v>0</v>
      </c>
      <c r="Z19" s="20">
        <f t="shared" si="3"/>
        <v>0</v>
      </c>
    </row>
    <row r="20" spans="1:26" ht="24">
      <c r="A20" s="11">
        <v>13</v>
      </c>
      <c r="B20" s="12" t="s">
        <v>24</v>
      </c>
      <c r="C20" s="19">
        <v>43733821.4</v>
      </c>
      <c r="D20" s="20">
        <f t="shared" si="0"/>
        <v>0.012883549880087464</v>
      </c>
      <c r="E20" s="19">
        <v>43505674.6</v>
      </c>
      <c r="F20" s="20">
        <f t="shared" si="0"/>
        <v>0.012800785532229521</v>
      </c>
      <c r="G20" s="19">
        <v>43488352.7</v>
      </c>
      <c r="H20" s="20">
        <f t="shared" si="1"/>
        <v>0.012536362566015974</v>
      </c>
      <c r="I20" s="19">
        <v>43331904.8</v>
      </c>
      <c r="J20" s="20">
        <f t="shared" si="1"/>
        <v>0.012382160947337975</v>
      </c>
      <c r="K20" s="19">
        <v>83805280.9</v>
      </c>
      <c r="L20" s="20">
        <f t="shared" si="2"/>
        <v>0.023298012796629398</v>
      </c>
      <c r="M20" s="19">
        <v>104088778.2</v>
      </c>
      <c r="N20" s="20">
        <f t="shared" si="2"/>
        <v>0.029978650671550484</v>
      </c>
      <c r="O20" s="19">
        <v>104782704.7</v>
      </c>
      <c r="P20" s="20">
        <f t="shared" si="4"/>
        <v>0.0293</v>
      </c>
      <c r="Q20" s="19">
        <v>104920376.8</v>
      </c>
      <c r="R20" s="20">
        <f t="shared" si="4"/>
        <v>0.029</v>
      </c>
      <c r="S20" s="19">
        <v>105339889.9</v>
      </c>
      <c r="T20" s="20">
        <f t="shared" si="5"/>
        <v>0.0293</v>
      </c>
      <c r="U20" s="19">
        <v>104443205.8</v>
      </c>
      <c r="V20" s="20">
        <f t="shared" si="5"/>
        <v>0.0306</v>
      </c>
      <c r="W20" s="19">
        <v>104659540.3</v>
      </c>
      <c r="X20" s="20">
        <f>+ROUNDDOWN(W20/W$26,4)</f>
        <v>0.0291</v>
      </c>
      <c r="Y20" s="19">
        <v>104216434.6</v>
      </c>
      <c r="Z20" s="20">
        <f>+ROUND(Y20/Y$26,4)</f>
        <v>0.0286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0"/>
        <v>0</v>
      </c>
      <c r="E21" s="19">
        <v>0</v>
      </c>
      <c r="F21" s="20">
        <f t="shared" si="0"/>
        <v>0</v>
      </c>
      <c r="G21" s="19">
        <v>0</v>
      </c>
      <c r="H21" s="20">
        <f t="shared" si="1"/>
        <v>0</v>
      </c>
      <c r="I21" s="19">
        <v>0</v>
      </c>
      <c r="J21" s="20">
        <f t="shared" si="1"/>
        <v>0</v>
      </c>
      <c r="K21" s="19">
        <v>0</v>
      </c>
      <c r="L21" s="20">
        <f t="shared" si="2"/>
        <v>0</v>
      </c>
      <c r="M21" s="19">
        <v>0</v>
      </c>
      <c r="N21" s="20">
        <f t="shared" si="2"/>
        <v>0</v>
      </c>
      <c r="O21" s="19">
        <v>0</v>
      </c>
      <c r="P21" s="20">
        <f t="shared" si="4"/>
        <v>0</v>
      </c>
      <c r="Q21" s="19">
        <v>0</v>
      </c>
      <c r="R21" s="20">
        <f t="shared" si="4"/>
        <v>0</v>
      </c>
      <c r="S21" s="19">
        <v>0</v>
      </c>
      <c r="T21" s="20">
        <f t="shared" si="5"/>
        <v>0</v>
      </c>
      <c r="U21" s="19">
        <v>0</v>
      </c>
      <c r="V21" s="20">
        <f t="shared" si="5"/>
        <v>0</v>
      </c>
      <c r="W21" s="19">
        <v>0</v>
      </c>
      <c r="X21" s="20">
        <f>+ROUND(W21/W$26,4)</f>
        <v>0</v>
      </c>
      <c r="Y21" s="19">
        <v>0</v>
      </c>
      <c r="Z21" s="20">
        <f>+ROUND(Y21/Y$26,4)</f>
        <v>0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0"/>
        <v>0</v>
      </c>
      <c r="E22" s="19">
        <v>0</v>
      </c>
      <c r="F22" s="20">
        <f t="shared" si="0"/>
        <v>0</v>
      </c>
      <c r="G22" s="19">
        <v>0</v>
      </c>
      <c r="H22" s="20">
        <f t="shared" si="1"/>
        <v>0</v>
      </c>
      <c r="I22" s="19">
        <v>0</v>
      </c>
      <c r="J22" s="20">
        <f t="shared" si="1"/>
        <v>0</v>
      </c>
      <c r="K22" s="19">
        <v>0</v>
      </c>
      <c r="L22" s="20">
        <f t="shared" si="2"/>
        <v>0</v>
      </c>
      <c r="M22" s="19">
        <v>0</v>
      </c>
      <c r="N22" s="20">
        <f t="shared" si="2"/>
        <v>0</v>
      </c>
      <c r="O22" s="19">
        <v>0</v>
      </c>
      <c r="P22" s="20">
        <f t="shared" si="4"/>
        <v>0</v>
      </c>
      <c r="Q22" s="19">
        <v>0</v>
      </c>
      <c r="R22" s="20">
        <f t="shared" si="4"/>
        <v>0</v>
      </c>
      <c r="S22" s="19">
        <v>0</v>
      </c>
      <c r="T22" s="20">
        <f t="shared" si="5"/>
        <v>0</v>
      </c>
      <c r="U22" s="19">
        <v>0</v>
      </c>
      <c r="V22" s="20">
        <f t="shared" si="5"/>
        <v>0</v>
      </c>
      <c r="W22" s="19">
        <v>0</v>
      </c>
      <c r="X22" s="20">
        <f>+ROUND(W22/W$26,4)</f>
        <v>0</v>
      </c>
      <c r="Y22" s="19">
        <v>0</v>
      </c>
      <c r="Z22" s="20">
        <f>+ROUND(Y22/Y$26,4)</f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0"/>
        <v>0</v>
      </c>
      <c r="E23" s="19">
        <v>0</v>
      </c>
      <c r="F23" s="20">
        <f t="shared" si="0"/>
        <v>0</v>
      </c>
      <c r="G23" s="19">
        <v>0</v>
      </c>
      <c r="H23" s="20">
        <f t="shared" si="1"/>
        <v>0</v>
      </c>
      <c r="I23" s="19">
        <v>0</v>
      </c>
      <c r="J23" s="20">
        <f t="shared" si="1"/>
        <v>0</v>
      </c>
      <c r="K23" s="19">
        <v>0</v>
      </c>
      <c r="L23" s="20">
        <f t="shared" si="2"/>
        <v>0</v>
      </c>
      <c r="M23" s="19">
        <v>0</v>
      </c>
      <c r="N23" s="20">
        <f t="shared" si="2"/>
        <v>0</v>
      </c>
      <c r="O23" s="19">
        <v>0</v>
      </c>
      <c r="P23" s="20">
        <f t="shared" si="4"/>
        <v>0</v>
      </c>
      <c r="Q23" s="19">
        <v>0</v>
      </c>
      <c r="R23" s="20">
        <f t="shared" si="4"/>
        <v>0</v>
      </c>
      <c r="S23" s="19">
        <v>0</v>
      </c>
      <c r="T23" s="20">
        <f t="shared" si="5"/>
        <v>0</v>
      </c>
      <c r="U23" s="19">
        <v>0</v>
      </c>
      <c r="V23" s="20">
        <f t="shared" si="5"/>
        <v>0</v>
      </c>
      <c r="W23" s="19">
        <v>0</v>
      </c>
      <c r="X23" s="20">
        <f>+ROUND(W23/W$26,4)</f>
        <v>0</v>
      </c>
      <c r="Y23" s="19">
        <v>0</v>
      </c>
      <c r="Z23" s="20">
        <f>+ROUND(Y23/Y$26,4)</f>
        <v>0</v>
      </c>
    </row>
    <row r="24" spans="1:26" ht="12">
      <c r="A24" s="11">
        <v>14</v>
      </c>
      <c r="B24" s="12" t="s">
        <v>32</v>
      </c>
      <c r="C24" s="19">
        <v>25411271.729999997</v>
      </c>
      <c r="D24" s="20">
        <v>0.00744</v>
      </c>
      <c r="E24" s="19">
        <v>83155148.95</v>
      </c>
      <c r="F24" s="20">
        <f t="shared" si="0"/>
        <v>0.024466951435561716</v>
      </c>
      <c r="G24" s="19">
        <v>5736564.56</v>
      </c>
      <c r="H24" s="20">
        <f t="shared" si="1"/>
        <v>0.0016536761855207702</v>
      </c>
      <c r="I24" s="19">
        <v>43962221.19</v>
      </c>
      <c r="J24" s="20">
        <f t="shared" si="1"/>
        <v>0.01256227486166387</v>
      </c>
      <c r="K24" s="19">
        <v>115600758.8</v>
      </c>
      <c r="L24" s="20">
        <v>0.03215</v>
      </c>
      <c r="M24" s="19">
        <v>5018254.87</v>
      </c>
      <c r="N24" s="20">
        <v>0.0015</v>
      </c>
      <c r="O24" s="19">
        <v>25885662.88</v>
      </c>
      <c r="P24" s="20">
        <f>+ROUNDUP(O24/O$26,4)</f>
        <v>0.0073</v>
      </c>
      <c r="Q24" s="19">
        <v>104465617</v>
      </c>
      <c r="R24" s="20">
        <f>+ROUND(Q24/Q$26,4)</f>
        <v>0.0288</v>
      </c>
      <c r="S24" s="19">
        <v>2135462.73</v>
      </c>
      <c r="T24" s="20">
        <f t="shared" si="5"/>
        <v>0.0006</v>
      </c>
      <c r="U24" s="19">
        <v>26755823.830000002</v>
      </c>
      <c r="V24" s="20">
        <f t="shared" si="5"/>
        <v>0.0078</v>
      </c>
      <c r="W24" s="19">
        <v>116538383.86999999</v>
      </c>
      <c r="X24" s="20">
        <f>+ROUND(W24/W$26,4)</f>
        <v>0.0325</v>
      </c>
      <c r="Y24" s="19">
        <v>5655053.97</v>
      </c>
      <c r="Z24" s="20">
        <f>+ROUNDDOWN(Y24/Y$26,4)</f>
        <v>0.0015</v>
      </c>
    </row>
    <row r="25" spans="1:26" ht="12.75" thickBot="1">
      <c r="A25" s="13"/>
      <c r="B25" s="10"/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</row>
    <row r="26" spans="1:26" ht="12.75" thickBot="1">
      <c r="A26" s="68" t="s">
        <v>33</v>
      </c>
      <c r="B26" s="69"/>
      <c r="C26" s="23">
        <f aca="true" t="shared" si="6" ref="C26:H26">SUM(C5:C25)</f>
        <v>3394547450.5899997</v>
      </c>
      <c r="D26" s="24">
        <f t="shared" si="6"/>
        <v>0.9999540914658349</v>
      </c>
      <c r="E26" s="23">
        <f t="shared" si="6"/>
        <v>3398672252.6099997</v>
      </c>
      <c r="F26" s="24">
        <f t="shared" si="6"/>
        <v>1</v>
      </c>
      <c r="G26" s="23">
        <f t="shared" si="6"/>
        <v>3468976943.75</v>
      </c>
      <c r="H26" s="24">
        <f t="shared" si="6"/>
        <v>1</v>
      </c>
      <c r="I26" s="23">
        <f aca="true" t="shared" si="7" ref="I26:N26">SUM(I5:I25)</f>
        <v>3499543010.65</v>
      </c>
      <c r="J26" s="24">
        <f t="shared" si="7"/>
        <v>0.9999965380601621</v>
      </c>
      <c r="K26" s="23">
        <f t="shared" si="7"/>
        <v>3597099960.0500007</v>
      </c>
      <c r="L26" s="24">
        <f t="shared" si="7"/>
        <v>1.0000127894459752</v>
      </c>
      <c r="M26" s="23">
        <f t="shared" si="7"/>
        <v>3472096837.86</v>
      </c>
      <c r="N26" s="24">
        <f t="shared" si="7"/>
        <v>1.0000224859833824</v>
      </c>
      <c r="O26" s="23">
        <f aca="true" t="shared" si="8" ref="O26:T26">SUM(O5:O25)</f>
        <v>3571569031.5599995</v>
      </c>
      <c r="P26" s="24">
        <f t="shared" si="8"/>
        <v>0.9999999999999999</v>
      </c>
      <c r="Q26" s="23">
        <f t="shared" si="8"/>
        <v>3623877883.0599995</v>
      </c>
      <c r="R26" s="24">
        <f t="shared" si="8"/>
        <v>1</v>
      </c>
      <c r="S26" s="23">
        <f t="shared" si="8"/>
        <v>3593133796.92</v>
      </c>
      <c r="T26" s="24">
        <f t="shared" si="8"/>
        <v>1</v>
      </c>
      <c r="U26" s="23">
        <f aca="true" t="shared" si="9" ref="U26:Z26">SUM(U5:U25)</f>
        <v>3417132391.2900004</v>
      </c>
      <c r="V26" s="24">
        <f t="shared" si="9"/>
        <v>1</v>
      </c>
      <c r="W26" s="23">
        <f t="shared" si="9"/>
        <v>3589736957.98</v>
      </c>
      <c r="X26" s="24">
        <f t="shared" si="9"/>
        <v>0.9999999999999999</v>
      </c>
      <c r="Y26" s="23">
        <f t="shared" si="9"/>
        <v>3646787917.2799997</v>
      </c>
      <c r="Z26" s="24">
        <f t="shared" si="9"/>
        <v>0.9999999999999999</v>
      </c>
    </row>
  </sheetData>
  <sheetProtection/>
  <mergeCells count="14">
    <mergeCell ref="S4:T4"/>
    <mergeCell ref="Q4:R4"/>
    <mergeCell ref="O4:P4"/>
    <mergeCell ref="Y4:Z4"/>
    <mergeCell ref="W4:X4"/>
    <mergeCell ref="U4:V4"/>
    <mergeCell ref="A26:B26"/>
    <mergeCell ref="A4:B4"/>
    <mergeCell ref="E4:F4"/>
    <mergeCell ref="M4:N4"/>
    <mergeCell ref="K4:L4"/>
    <mergeCell ref="I4:J4"/>
    <mergeCell ref="G4:H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Z27"/>
  <sheetViews>
    <sheetView zoomScale="80" zoomScaleNormal="80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5" sqref="B5:B25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9.125" style="2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9" width="13.625" style="2" bestFit="1" customWidth="1"/>
    <col min="10" max="10" width="9.125" style="2" customWidth="1"/>
    <col min="11" max="11" width="13.625" style="2" bestFit="1" customWidth="1"/>
    <col min="12" max="12" width="9.125" style="2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39843</v>
      </c>
      <c r="D4" s="73"/>
      <c r="E4" s="72">
        <v>39871</v>
      </c>
      <c r="F4" s="73"/>
      <c r="G4" s="72">
        <v>39903</v>
      </c>
      <c r="H4" s="73"/>
      <c r="I4" s="72">
        <v>39933</v>
      </c>
      <c r="J4" s="73"/>
      <c r="K4" s="72">
        <v>39962</v>
      </c>
      <c r="L4" s="73"/>
      <c r="M4" s="72">
        <v>39994</v>
      </c>
      <c r="N4" s="73"/>
      <c r="O4" s="72">
        <v>40025</v>
      </c>
      <c r="P4" s="73"/>
      <c r="Q4" s="72">
        <v>40056</v>
      </c>
      <c r="R4" s="73"/>
      <c r="S4" s="72">
        <v>40086</v>
      </c>
      <c r="T4" s="73"/>
      <c r="U4" s="72">
        <v>40116</v>
      </c>
      <c r="V4" s="73"/>
      <c r="W4" s="72">
        <v>40147</v>
      </c>
      <c r="X4" s="73"/>
      <c r="Y4" s="72">
        <v>40178</v>
      </c>
      <c r="Z4" s="73"/>
    </row>
    <row r="5" spans="1:26" ht="36">
      <c r="A5" s="9">
        <v>1</v>
      </c>
      <c r="B5" s="12" t="s">
        <v>8</v>
      </c>
      <c r="C5" s="19">
        <v>2837269664.3300004</v>
      </c>
      <c r="D5" s="20">
        <f>+ROUND(C5/C$27,4)</f>
        <v>0.7813</v>
      </c>
      <c r="E5" s="19">
        <v>2737203403.8199997</v>
      </c>
      <c r="F5" s="20">
        <f>+ROUND(E5/E$27,4)</f>
        <v>0.7612</v>
      </c>
      <c r="G5" s="19">
        <v>2853177680.2100005</v>
      </c>
      <c r="H5" s="20">
        <f>+G5/G$27</f>
        <v>0.7628447315413892</v>
      </c>
      <c r="I5" s="19">
        <v>2850346046.8199997</v>
      </c>
      <c r="J5" s="20">
        <f>+I5/I$27</f>
        <v>0.725513029407324</v>
      </c>
      <c r="K5" s="19">
        <v>2878565901.4799995</v>
      </c>
      <c r="L5" s="20">
        <f>+K5/K$27</f>
        <v>0.7013661374094156</v>
      </c>
      <c r="M5" s="19">
        <v>3006089236.65</v>
      </c>
      <c r="N5" s="20">
        <f>+ROUND(M5/M$27,4)</f>
        <v>0.7145</v>
      </c>
      <c r="O5" s="19">
        <v>3084870834.8199997</v>
      </c>
      <c r="P5" s="20">
        <f>+ROUNDDOWN(O5/O$27,4)</f>
        <v>0.6819</v>
      </c>
      <c r="Q5" s="19">
        <v>3007627870.21</v>
      </c>
      <c r="R5" s="20">
        <f>+ROUND(Q5/Q$27,4)</f>
        <v>0.6444</v>
      </c>
      <c r="S5" s="19">
        <v>3065913997.73</v>
      </c>
      <c r="T5" s="20">
        <f>+ROUND(S5/S$27,4)</f>
        <v>0.6535</v>
      </c>
      <c r="U5" s="19">
        <v>3063616381.39</v>
      </c>
      <c r="V5" s="20">
        <f>+ROUND(U5/U$27,4)</f>
        <v>0.6375</v>
      </c>
      <c r="W5" s="19">
        <v>3065129882.41</v>
      </c>
      <c r="X5" s="20">
        <f>+ROUND(W5/W$27,4)</f>
        <v>0.6165</v>
      </c>
      <c r="Y5" s="19">
        <v>3132641161.9600005</v>
      </c>
      <c r="Z5" s="20">
        <v>0.6171</v>
      </c>
    </row>
    <row r="6" spans="1:26" ht="24">
      <c r="A6" s="9" t="s">
        <v>35</v>
      </c>
      <c r="B6" s="10" t="s">
        <v>37</v>
      </c>
      <c r="C6" s="19">
        <v>0</v>
      </c>
      <c r="D6" s="20">
        <f aca="true" t="shared" si="0" ref="D6:F24">+C6/C$27</f>
        <v>0</v>
      </c>
      <c r="E6" s="19">
        <v>0</v>
      </c>
      <c r="F6" s="20">
        <f t="shared" si="0"/>
        <v>0</v>
      </c>
      <c r="G6" s="19">
        <v>0</v>
      </c>
      <c r="H6" s="20">
        <f>+G6/G$27</f>
        <v>0</v>
      </c>
      <c r="I6" s="19">
        <v>0</v>
      </c>
      <c r="J6" s="20">
        <f>+I6/I$27</f>
        <v>0</v>
      </c>
      <c r="K6" s="19">
        <v>0</v>
      </c>
      <c r="L6" s="20">
        <f>+K6/K$27</f>
        <v>0</v>
      </c>
      <c r="M6" s="19">
        <v>0</v>
      </c>
      <c r="N6" s="20">
        <f>+M6/M$27</f>
        <v>0</v>
      </c>
      <c r="O6" s="19">
        <v>0</v>
      </c>
      <c r="P6" s="20">
        <f>+O6/O$27</f>
        <v>0</v>
      </c>
      <c r="Q6" s="19">
        <v>0</v>
      </c>
      <c r="R6" s="20">
        <f>+Q6/Q$27</f>
        <v>0</v>
      </c>
      <c r="S6" s="19">
        <v>0</v>
      </c>
      <c r="T6" s="20">
        <f aca="true" t="shared" si="1" ref="T6:V25">+ROUND(S6/S$27,4)</f>
        <v>0</v>
      </c>
      <c r="U6" s="19">
        <v>0</v>
      </c>
      <c r="V6" s="20">
        <f t="shared" si="1"/>
        <v>0</v>
      </c>
      <c r="W6" s="19">
        <v>0</v>
      </c>
      <c r="X6" s="20">
        <f>+ROUND(W6/W$27,4)</f>
        <v>0</v>
      </c>
      <c r="Y6" s="19">
        <v>0</v>
      </c>
      <c r="Z6" s="20">
        <f aca="true" t="shared" si="2" ref="Z6:Z25">+ROUND(Y6/Y$27,4)</f>
        <v>0</v>
      </c>
    </row>
    <row r="7" spans="1:26" ht="48">
      <c r="A7" s="11">
        <v>2</v>
      </c>
      <c r="B7" s="12" t="s">
        <v>9</v>
      </c>
      <c r="C7" s="19">
        <v>14691670.74</v>
      </c>
      <c r="D7" s="20">
        <f>+ROUNDUP(C7/C$27,4)</f>
        <v>0.0041</v>
      </c>
      <c r="E7" s="19">
        <v>14245276.7</v>
      </c>
      <c r="F7" s="20">
        <f>+ROUNDUP(E7/E$27,4)</f>
        <v>0.004</v>
      </c>
      <c r="G7" s="19">
        <v>14311133.46</v>
      </c>
      <c r="H7" s="20">
        <f>+G7/G$27</f>
        <v>0.0038263206802960706</v>
      </c>
      <c r="I7" s="19">
        <v>14372873.64</v>
      </c>
      <c r="J7" s="20">
        <f>+I7/I$27</f>
        <v>0.0036584003922887844</v>
      </c>
      <c r="K7" s="19">
        <v>14432557.66</v>
      </c>
      <c r="L7" s="20">
        <f>+K7/K$27</f>
        <v>0.0035165105004990294</v>
      </c>
      <c r="M7" s="19">
        <v>14498414.42</v>
      </c>
      <c r="N7" s="20">
        <f>+ROUNDUP(M7/M$27,4)</f>
        <v>0.0034999999999999996</v>
      </c>
      <c r="O7" s="19">
        <v>14562212.18</v>
      </c>
      <c r="P7" s="20">
        <f>+O7/O$27</f>
        <v>0.0032191732920187266</v>
      </c>
      <c r="Q7" s="19">
        <v>14248653.46</v>
      </c>
      <c r="R7" s="20">
        <f>+Q7/Q$27</f>
        <v>0.0030528526049405573</v>
      </c>
      <c r="S7" s="19">
        <v>14304791.74</v>
      </c>
      <c r="T7" s="20">
        <f>+ROUNDUP(S7/S$27,4)</f>
        <v>0.0031</v>
      </c>
      <c r="U7" s="19">
        <v>14360931.44</v>
      </c>
      <c r="V7" s="20">
        <f>+ROUNDUP(U7/U$27,4)</f>
        <v>0.0029999999999999996</v>
      </c>
      <c r="W7" s="19">
        <v>14418941.28</v>
      </c>
      <c r="X7" s="20">
        <f>+ROUNDUP(W7/W$27,4)</f>
        <v>0.0029</v>
      </c>
      <c r="Y7" s="19">
        <v>14476951.12</v>
      </c>
      <c r="Z7" s="20">
        <f t="shared" si="2"/>
        <v>0.0029</v>
      </c>
    </row>
    <row r="8" spans="1:26" ht="12">
      <c r="A8" s="11">
        <v>3</v>
      </c>
      <c r="B8" s="12" t="s">
        <v>10</v>
      </c>
      <c r="C8" s="19">
        <v>39033110.35000001</v>
      </c>
      <c r="D8" s="20">
        <f>+ROUNDUP(C8/C$27,4)</f>
        <v>0.010799999999999999</v>
      </c>
      <c r="E8" s="19">
        <v>54954790.370000005</v>
      </c>
      <c r="F8" s="20">
        <f>+ROUNDUP(E8/E$27,4)</f>
        <v>0.0153</v>
      </c>
      <c r="G8" s="19">
        <v>80119323.24</v>
      </c>
      <c r="H8" s="20">
        <f>+G8/G$27</f>
        <v>0.021421239922147825</v>
      </c>
      <c r="I8" s="19">
        <v>76433648.16</v>
      </c>
      <c r="J8" s="20">
        <f>+I8/I$27</f>
        <v>0.01945504395407785</v>
      </c>
      <c r="K8" s="19">
        <v>48472458.2</v>
      </c>
      <c r="L8" s="20">
        <f>+K8/K$27</f>
        <v>0.011810374312081583</v>
      </c>
      <c r="M8" s="19">
        <v>94398756.91</v>
      </c>
      <c r="N8" s="20">
        <f>+ROUND(M8/M$27,4)</f>
        <v>0.0224</v>
      </c>
      <c r="O8" s="19">
        <v>45950611.13</v>
      </c>
      <c r="P8" s="20">
        <f>+ROUND(O8/O$27,4)</f>
        <v>0.0102</v>
      </c>
      <c r="Q8" s="19">
        <v>69255091.83</v>
      </c>
      <c r="R8" s="20">
        <f>+ROUND(Q8/Q$27,4)</f>
        <v>0.0148</v>
      </c>
      <c r="S8" s="19">
        <v>115287592.46</v>
      </c>
      <c r="T8" s="20">
        <f t="shared" si="1"/>
        <v>0.0246</v>
      </c>
      <c r="U8" s="19">
        <v>66331358.13</v>
      </c>
      <c r="V8" s="20">
        <f t="shared" si="1"/>
        <v>0.0138</v>
      </c>
      <c r="W8" s="19">
        <v>60106521.28</v>
      </c>
      <c r="X8" s="20">
        <f aca="true" t="shared" si="3" ref="X8:X24">+ROUND(W8/W$27,4)</f>
        <v>0.0121</v>
      </c>
      <c r="Y8" s="19">
        <v>73198916.25</v>
      </c>
      <c r="Z8" s="20">
        <f t="shared" si="2"/>
        <v>0.0144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0"/>
        <v>0</v>
      </c>
      <c r="G9" s="19">
        <v>0</v>
      </c>
      <c r="H9" s="20">
        <f aca="true" t="shared" si="4" ref="H9:H25">+G9/G$27</f>
        <v>0</v>
      </c>
      <c r="I9" s="19">
        <v>0</v>
      </c>
      <c r="J9" s="20">
        <f aca="true" t="shared" si="5" ref="J9:L25">+I9/I$27</f>
        <v>0</v>
      </c>
      <c r="K9" s="19">
        <v>0</v>
      </c>
      <c r="L9" s="20">
        <f t="shared" si="5"/>
        <v>0</v>
      </c>
      <c r="M9" s="19">
        <v>0</v>
      </c>
      <c r="N9" s="20">
        <f aca="true" t="shared" si="6" ref="N9:P25">+M9/M$27</f>
        <v>0</v>
      </c>
      <c r="O9" s="19">
        <v>0</v>
      </c>
      <c r="P9" s="20">
        <f t="shared" si="6"/>
        <v>0</v>
      </c>
      <c r="Q9" s="19">
        <v>0</v>
      </c>
      <c r="R9" s="20">
        <f aca="true" t="shared" si="7" ref="R9:R24">+Q9/Q$27</f>
        <v>0</v>
      </c>
      <c r="S9" s="19">
        <v>0</v>
      </c>
      <c r="T9" s="20">
        <f t="shared" si="1"/>
        <v>0</v>
      </c>
      <c r="U9" s="19">
        <v>0</v>
      </c>
      <c r="V9" s="20">
        <f t="shared" si="1"/>
        <v>0</v>
      </c>
      <c r="W9" s="19">
        <v>0</v>
      </c>
      <c r="X9" s="20">
        <f t="shared" si="3"/>
        <v>0</v>
      </c>
      <c r="Y9" s="19">
        <v>0</v>
      </c>
      <c r="Z9" s="20">
        <f t="shared" si="2"/>
        <v>0</v>
      </c>
    </row>
    <row r="10" spans="1:26" ht="36">
      <c r="A10" s="11">
        <v>4</v>
      </c>
      <c r="B10" s="12" t="s">
        <v>13</v>
      </c>
      <c r="C10" s="19">
        <v>607652523.1800001</v>
      </c>
      <c r="D10" s="20">
        <f>+ROUND(C10/C$27,4)</f>
        <v>0.1673</v>
      </c>
      <c r="E10" s="19">
        <v>571275698.0600001</v>
      </c>
      <c r="F10" s="20">
        <f>+ROUND(E10/E$27,4)</f>
        <v>0.1589</v>
      </c>
      <c r="G10" s="19">
        <v>686907677.7999998</v>
      </c>
      <c r="H10" s="20">
        <f t="shared" si="4"/>
        <v>0.18365624640190373</v>
      </c>
      <c r="I10" s="19">
        <v>848826133.5399997</v>
      </c>
      <c r="J10" s="20">
        <f t="shared" si="5"/>
        <v>0.2160560189776849</v>
      </c>
      <c r="K10" s="19">
        <v>898295379.1099999</v>
      </c>
      <c r="L10" s="20">
        <f t="shared" si="5"/>
        <v>0.21887077866627216</v>
      </c>
      <c r="M10" s="19">
        <v>971180159.7400001</v>
      </c>
      <c r="N10" s="20">
        <f t="shared" si="6"/>
        <v>0.23082908834681626</v>
      </c>
      <c r="O10" s="19">
        <v>1132049412.89</v>
      </c>
      <c r="P10" s="20">
        <f t="shared" si="6"/>
        <v>0.2502547820465124</v>
      </c>
      <c r="Q10" s="19">
        <v>1294245704.6799998</v>
      </c>
      <c r="R10" s="20">
        <f t="shared" si="7"/>
        <v>0.2772992817923066</v>
      </c>
      <c r="S10" s="19">
        <v>1327652731.5699997</v>
      </c>
      <c r="T10" s="20">
        <f t="shared" si="1"/>
        <v>0.283</v>
      </c>
      <c r="U10" s="19">
        <v>1370199327.2300003</v>
      </c>
      <c r="V10" s="20">
        <f t="shared" si="1"/>
        <v>0.2851</v>
      </c>
      <c r="W10" s="19">
        <v>1489502754.5099998</v>
      </c>
      <c r="X10" s="20">
        <f t="shared" si="3"/>
        <v>0.2996</v>
      </c>
      <c r="Y10" s="19">
        <v>1594876033.36</v>
      </c>
      <c r="Z10" s="20">
        <f t="shared" si="2"/>
        <v>0.3143</v>
      </c>
    </row>
    <row r="11" spans="1:26" ht="84">
      <c r="A11" s="11">
        <v>5</v>
      </c>
      <c r="B11" s="12" t="s">
        <v>38</v>
      </c>
      <c r="C11" s="19">
        <v>0</v>
      </c>
      <c r="D11" s="20">
        <f t="shared" si="0"/>
        <v>0</v>
      </c>
      <c r="E11" s="19">
        <v>0</v>
      </c>
      <c r="F11" s="20">
        <f t="shared" si="0"/>
        <v>0</v>
      </c>
      <c r="G11" s="19">
        <v>0</v>
      </c>
      <c r="H11" s="20">
        <f t="shared" si="4"/>
        <v>0</v>
      </c>
      <c r="I11" s="19">
        <v>0</v>
      </c>
      <c r="J11" s="20">
        <f t="shared" si="5"/>
        <v>0</v>
      </c>
      <c r="K11" s="19">
        <v>0</v>
      </c>
      <c r="L11" s="20">
        <f t="shared" si="5"/>
        <v>0</v>
      </c>
      <c r="M11" s="19">
        <v>0</v>
      </c>
      <c r="N11" s="20">
        <f t="shared" si="6"/>
        <v>0</v>
      </c>
      <c r="O11" s="19">
        <v>0</v>
      </c>
      <c r="P11" s="20">
        <f t="shared" si="6"/>
        <v>0</v>
      </c>
      <c r="Q11" s="19">
        <v>0</v>
      </c>
      <c r="R11" s="20">
        <f t="shared" si="7"/>
        <v>0</v>
      </c>
      <c r="S11" s="19">
        <v>0</v>
      </c>
      <c r="T11" s="20">
        <f t="shared" si="1"/>
        <v>0</v>
      </c>
      <c r="U11" s="19">
        <v>9085440</v>
      </c>
      <c r="V11" s="20">
        <f t="shared" si="1"/>
        <v>0.0019</v>
      </c>
      <c r="W11" s="19">
        <v>0</v>
      </c>
      <c r="X11" s="20">
        <f t="shared" si="3"/>
        <v>0</v>
      </c>
      <c r="Y11" s="19">
        <v>0</v>
      </c>
      <c r="Z11" s="20">
        <f t="shared" si="2"/>
        <v>0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0"/>
        <v>0</v>
      </c>
      <c r="G12" s="19">
        <v>0</v>
      </c>
      <c r="H12" s="20">
        <f t="shared" si="4"/>
        <v>0</v>
      </c>
      <c r="I12" s="19">
        <v>0</v>
      </c>
      <c r="J12" s="20">
        <f t="shared" si="5"/>
        <v>0</v>
      </c>
      <c r="K12" s="19">
        <v>0</v>
      </c>
      <c r="L12" s="20">
        <f t="shared" si="5"/>
        <v>0</v>
      </c>
      <c r="M12" s="19">
        <v>0</v>
      </c>
      <c r="N12" s="20">
        <f t="shared" si="6"/>
        <v>0</v>
      </c>
      <c r="O12" s="19">
        <v>0</v>
      </c>
      <c r="P12" s="20">
        <f t="shared" si="6"/>
        <v>0</v>
      </c>
      <c r="Q12" s="19">
        <v>0</v>
      </c>
      <c r="R12" s="20">
        <f t="shared" si="7"/>
        <v>0</v>
      </c>
      <c r="S12" s="19">
        <v>0</v>
      </c>
      <c r="T12" s="20">
        <f t="shared" si="1"/>
        <v>0</v>
      </c>
      <c r="U12" s="19">
        <v>0</v>
      </c>
      <c r="V12" s="20">
        <f t="shared" si="1"/>
        <v>0</v>
      </c>
      <c r="W12" s="19">
        <v>0</v>
      </c>
      <c r="X12" s="20">
        <f t="shared" si="3"/>
        <v>0</v>
      </c>
      <c r="Y12" s="19">
        <v>0</v>
      </c>
      <c r="Z12" s="20">
        <f t="shared" si="2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0"/>
        <v>0</v>
      </c>
      <c r="G13" s="19">
        <v>0</v>
      </c>
      <c r="H13" s="20">
        <f t="shared" si="4"/>
        <v>0</v>
      </c>
      <c r="I13" s="19">
        <v>0</v>
      </c>
      <c r="J13" s="20">
        <f t="shared" si="5"/>
        <v>0</v>
      </c>
      <c r="K13" s="19">
        <v>0</v>
      </c>
      <c r="L13" s="20">
        <f t="shared" si="5"/>
        <v>0</v>
      </c>
      <c r="M13" s="19">
        <v>0</v>
      </c>
      <c r="N13" s="20">
        <f t="shared" si="6"/>
        <v>0</v>
      </c>
      <c r="O13" s="19">
        <v>0</v>
      </c>
      <c r="P13" s="20">
        <f t="shared" si="6"/>
        <v>0</v>
      </c>
      <c r="Q13" s="19">
        <v>0</v>
      </c>
      <c r="R13" s="20">
        <f t="shared" si="7"/>
        <v>0</v>
      </c>
      <c r="S13" s="19">
        <v>0</v>
      </c>
      <c r="T13" s="20">
        <f t="shared" si="1"/>
        <v>0</v>
      </c>
      <c r="U13" s="19">
        <v>0</v>
      </c>
      <c r="V13" s="20">
        <f t="shared" si="1"/>
        <v>0</v>
      </c>
      <c r="W13" s="19">
        <v>0</v>
      </c>
      <c r="X13" s="20">
        <f t="shared" si="3"/>
        <v>0</v>
      </c>
      <c r="Y13" s="19">
        <v>0</v>
      </c>
      <c r="Z13" s="20">
        <f t="shared" si="2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0"/>
        <v>0</v>
      </c>
      <c r="G14" s="19">
        <v>0</v>
      </c>
      <c r="H14" s="20">
        <f t="shared" si="4"/>
        <v>0</v>
      </c>
      <c r="I14" s="19">
        <v>0</v>
      </c>
      <c r="J14" s="20">
        <f t="shared" si="5"/>
        <v>0</v>
      </c>
      <c r="K14" s="19">
        <v>0</v>
      </c>
      <c r="L14" s="20">
        <f t="shared" si="5"/>
        <v>0</v>
      </c>
      <c r="M14" s="19">
        <v>0</v>
      </c>
      <c r="N14" s="20">
        <f t="shared" si="6"/>
        <v>0</v>
      </c>
      <c r="O14" s="19">
        <v>0</v>
      </c>
      <c r="P14" s="20">
        <f t="shared" si="6"/>
        <v>0</v>
      </c>
      <c r="Q14" s="19">
        <v>0</v>
      </c>
      <c r="R14" s="20">
        <f t="shared" si="7"/>
        <v>0</v>
      </c>
      <c r="S14" s="19">
        <v>0</v>
      </c>
      <c r="T14" s="20">
        <f t="shared" si="1"/>
        <v>0</v>
      </c>
      <c r="U14" s="19">
        <v>0</v>
      </c>
      <c r="V14" s="20">
        <f t="shared" si="1"/>
        <v>0</v>
      </c>
      <c r="W14" s="19">
        <v>0</v>
      </c>
      <c r="X14" s="20">
        <f t="shared" si="3"/>
        <v>0</v>
      </c>
      <c r="Y14" s="19">
        <v>0</v>
      </c>
      <c r="Z14" s="20">
        <f t="shared" si="2"/>
        <v>0</v>
      </c>
    </row>
    <row r="15" spans="1:26" ht="36">
      <c r="A15" s="11">
        <v>9</v>
      </c>
      <c r="B15" s="12" t="s">
        <v>40</v>
      </c>
      <c r="C15" s="19">
        <v>0</v>
      </c>
      <c r="D15" s="20">
        <f t="shared" si="0"/>
        <v>0</v>
      </c>
      <c r="E15" s="19">
        <v>0</v>
      </c>
      <c r="F15" s="20">
        <f t="shared" si="0"/>
        <v>0</v>
      </c>
      <c r="G15" s="19">
        <v>0</v>
      </c>
      <c r="H15" s="20">
        <f t="shared" si="4"/>
        <v>0</v>
      </c>
      <c r="I15" s="19">
        <v>0</v>
      </c>
      <c r="J15" s="20">
        <f t="shared" si="5"/>
        <v>0</v>
      </c>
      <c r="K15" s="19">
        <v>0</v>
      </c>
      <c r="L15" s="20">
        <f t="shared" si="5"/>
        <v>0</v>
      </c>
      <c r="M15" s="19">
        <v>0</v>
      </c>
      <c r="N15" s="20">
        <f t="shared" si="6"/>
        <v>0</v>
      </c>
      <c r="O15" s="19">
        <v>38108508.08</v>
      </c>
      <c r="P15" s="20">
        <f t="shared" si="6"/>
        <v>0.00842439939024538</v>
      </c>
      <c r="Q15" s="19">
        <v>38351854.22</v>
      </c>
      <c r="R15" s="20">
        <f t="shared" si="7"/>
        <v>0.008217096330436512</v>
      </c>
      <c r="S15" s="19">
        <v>39855200</v>
      </c>
      <c r="T15" s="20">
        <f>+ROUND(S15/S$27,4)</f>
        <v>0.0085</v>
      </c>
      <c r="U15" s="19">
        <v>39629600</v>
      </c>
      <c r="V15" s="20">
        <f>+ROUND(U15/U$27,4)</f>
        <v>0.0082</v>
      </c>
      <c r="W15" s="19">
        <v>40213600</v>
      </c>
      <c r="X15" s="20">
        <f t="shared" si="3"/>
        <v>0.0081</v>
      </c>
      <c r="Y15" s="19">
        <v>40470000</v>
      </c>
      <c r="Z15" s="20">
        <f t="shared" si="2"/>
        <v>0.008</v>
      </c>
    </row>
    <row r="16" spans="1:26" ht="36">
      <c r="A16" s="11">
        <v>10</v>
      </c>
      <c r="B16" s="12" t="s">
        <v>41</v>
      </c>
      <c r="C16" s="19">
        <v>0</v>
      </c>
      <c r="D16" s="20">
        <f t="shared" si="0"/>
        <v>0</v>
      </c>
      <c r="E16" s="19">
        <v>0</v>
      </c>
      <c r="F16" s="20">
        <f t="shared" si="0"/>
        <v>0</v>
      </c>
      <c r="G16" s="19">
        <v>0</v>
      </c>
      <c r="H16" s="20">
        <f t="shared" si="4"/>
        <v>0</v>
      </c>
      <c r="I16" s="19">
        <v>0</v>
      </c>
      <c r="J16" s="20">
        <f t="shared" si="5"/>
        <v>0</v>
      </c>
      <c r="K16" s="19">
        <v>0</v>
      </c>
      <c r="L16" s="20">
        <f t="shared" si="5"/>
        <v>0</v>
      </c>
      <c r="M16" s="19">
        <v>4171125.33</v>
      </c>
      <c r="N16" s="20">
        <f t="shared" si="6"/>
        <v>0.000991388721905083</v>
      </c>
      <c r="O16" s="19">
        <v>4196794.05</v>
      </c>
      <c r="P16" s="20">
        <f t="shared" si="6"/>
        <v>0.0009277578949452653</v>
      </c>
      <c r="Q16" s="19">
        <v>4222462.77</v>
      </c>
      <c r="R16" s="20">
        <f t="shared" si="7"/>
        <v>0.0009046859412257064</v>
      </c>
      <c r="S16" s="19">
        <v>4247298.09</v>
      </c>
      <c r="T16" s="20">
        <f t="shared" si="1"/>
        <v>0.0009</v>
      </c>
      <c r="U16" s="19">
        <v>4272133.41</v>
      </c>
      <c r="V16" s="20">
        <f t="shared" si="1"/>
        <v>0.0009</v>
      </c>
      <c r="W16" s="19">
        <v>4297760.46</v>
      </c>
      <c r="X16" s="20">
        <f t="shared" si="3"/>
        <v>0.0009</v>
      </c>
      <c r="Y16" s="19">
        <v>4171708.71</v>
      </c>
      <c r="Z16" s="20">
        <f t="shared" si="2"/>
        <v>0.0008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0"/>
        <v>0</v>
      </c>
      <c r="G17" s="19">
        <v>0</v>
      </c>
      <c r="H17" s="20">
        <f t="shared" si="4"/>
        <v>0</v>
      </c>
      <c r="I17" s="19">
        <v>0</v>
      </c>
      <c r="J17" s="20">
        <f t="shared" si="5"/>
        <v>0</v>
      </c>
      <c r="K17" s="19">
        <v>0</v>
      </c>
      <c r="L17" s="20">
        <f t="shared" si="5"/>
        <v>0</v>
      </c>
      <c r="M17" s="19">
        <v>0</v>
      </c>
      <c r="N17" s="20">
        <f t="shared" si="6"/>
        <v>0</v>
      </c>
      <c r="O17" s="19">
        <v>0</v>
      </c>
      <c r="P17" s="20">
        <f t="shared" si="6"/>
        <v>0</v>
      </c>
      <c r="Q17" s="19">
        <v>0</v>
      </c>
      <c r="R17" s="20">
        <f t="shared" si="7"/>
        <v>0</v>
      </c>
      <c r="S17" s="19">
        <v>0</v>
      </c>
      <c r="T17" s="20">
        <f t="shared" si="1"/>
        <v>0</v>
      </c>
      <c r="U17" s="19">
        <v>0</v>
      </c>
      <c r="V17" s="20">
        <f t="shared" si="1"/>
        <v>0</v>
      </c>
      <c r="W17" s="19">
        <v>0</v>
      </c>
      <c r="X17" s="20">
        <f t="shared" si="3"/>
        <v>0</v>
      </c>
      <c r="Y17" s="19">
        <v>0</v>
      </c>
      <c r="Z17" s="20">
        <f t="shared" si="2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0"/>
        <v>0</v>
      </c>
      <c r="G18" s="19">
        <v>0</v>
      </c>
      <c r="H18" s="20">
        <f t="shared" si="4"/>
        <v>0</v>
      </c>
      <c r="I18" s="19">
        <v>0</v>
      </c>
      <c r="J18" s="20">
        <f t="shared" si="5"/>
        <v>0</v>
      </c>
      <c r="K18" s="19">
        <v>0</v>
      </c>
      <c r="L18" s="20">
        <f t="shared" si="5"/>
        <v>0</v>
      </c>
      <c r="M18" s="19">
        <v>0</v>
      </c>
      <c r="N18" s="20">
        <f t="shared" si="6"/>
        <v>0</v>
      </c>
      <c r="O18" s="19">
        <v>0</v>
      </c>
      <c r="P18" s="20">
        <f t="shared" si="6"/>
        <v>0</v>
      </c>
      <c r="Q18" s="19">
        <v>0</v>
      </c>
      <c r="R18" s="20">
        <f t="shared" si="7"/>
        <v>0</v>
      </c>
      <c r="S18" s="19">
        <v>0</v>
      </c>
      <c r="T18" s="20">
        <f t="shared" si="1"/>
        <v>0</v>
      </c>
      <c r="U18" s="19">
        <v>0</v>
      </c>
      <c r="V18" s="20">
        <f t="shared" si="1"/>
        <v>0</v>
      </c>
      <c r="W18" s="19">
        <v>0</v>
      </c>
      <c r="X18" s="20">
        <f t="shared" si="3"/>
        <v>0</v>
      </c>
      <c r="Y18" s="19">
        <v>0</v>
      </c>
      <c r="Z18" s="20">
        <f t="shared" si="2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0"/>
        <v>0</v>
      </c>
      <c r="E19" s="19">
        <v>0</v>
      </c>
      <c r="F19" s="20">
        <f t="shared" si="0"/>
        <v>0</v>
      </c>
      <c r="G19" s="19">
        <v>0</v>
      </c>
      <c r="H19" s="20">
        <f t="shared" si="4"/>
        <v>0</v>
      </c>
      <c r="I19" s="19">
        <v>0</v>
      </c>
      <c r="J19" s="20">
        <f t="shared" si="5"/>
        <v>0</v>
      </c>
      <c r="K19" s="19">
        <v>0</v>
      </c>
      <c r="L19" s="20">
        <f t="shared" si="5"/>
        <v>0</v>
      </c>
      <c r="M19" s="19">
        <v>0</v>
      </c>
      <c r="N19" s="20">
        <f t="shared" si="6"/>
        <v>0</v>
      </c>
      <c r="O19" s="19">
        <v>0</v>
      </c>
      <c r="P19" s="20">
        <f t="shared" si="6"/>
        <v>0</v>
      </c>
      <c r="Q19" s="19">
        <v>0</v>
      </c>
      <c r="R19" s="20">
        <f t="shared" si="7"/>
        <v>0</v>
      </c>
      <c r="S19" s="19">
        <v>0</v>
      </c>
      <c r="T19" s="20">
        <f t="shared" si="1"/>
        <v>0</v>
      </c>
      <c r="U19" s="19">
        <v>0</v>
      </c>
      <c r="V19" s="20">
        <f t="shared" si="1"/>
        <v>0</v>
      </c>
      <c r="W19" s="19">
        <v>0</v>
      </c>
      <c r="X19" s="20">
        <f t="shared" si="3"/>
        <v>0</v>
      </c>
      <c r="Y19" s="19">
        <v>0</v>
      </c>
      <c r="Z19" s="20">
        <f t="shared" si="2"/>
        <v>0</v>
      </c>
    </row>
    <row r="20" spans="1:26" ht="24">
      <c r="A20" s="11">
        <v>13</v>
      </c>
      <c r="B20" s="12" t="s">
        <v>24</v>
      </c>
      <c r="C20" s="19">
        <v>104905322.8</v>
      </c>
      <c r="D20" s="20">
        <f>+ROUND(C20/C$27,4)</f>
        <v>0.0289</v>
      </c>
      <c r="E20" s="19">
        <v>104986083.5</v>
      </c>
      <c r="F20" s="20">
        <f>+ROUND(E20/E$27,4)</f>
        <v>0.0292</v>
      </c>
      <c r="G20" s="19">
        <v>105386067.3</v>
      </c>
      <c r="H20" s="20">
        <f t="shared" si="4"/>
        <v>0.0281767261728173</v>
      </c>
      <c r="I20" s="19">
        <v>104353492.3</v>
      </c>
      <c r="J20" s="20">
        <f t="shared" si="5"/>
        <v>0.026561623425433844</v>
      </c>
      <c r="K20" s="19">
        <v>104440504.5</v>
      </c>
      <c r="L20" s="20">
        <f t="shared" si="5"/>
        <v>0.02544705792304218</v>
      </c>
      <c r="M20" s="19">
        <v>103853548.2</v>
      </c>
      <c r="N20" s="20">
        <f t="shared" si="6"/>
        <v>0.02468380311538276</v>
      </c>
      <c r="O20" s="19">
        <v>104378147.6</v>
      </c>
      <c r="P20" s="20">
        <f t="shared" si="6"/>
        <v>0.02307419647996837</v>
      </c>
      <c r="Q20" s="19">
        <v>104499754.5</v>
      </c>
      <c r="R20" s="20">
        <f t="shared" si="7"/>
        <v>0.02238964886307044</v>
      </c>
      <c r="S20" s="19">
        <v>104770697.5</v>
      </c>
      <c r="T20" s="20">
        <f t="shared" si="1"/>
        <v>0.0223</v>
      </c>
      <c r="U20" s="19">
        <v>104117925.3</v>
      </c>
      <c r="V20" s="20">
        <f t="shared" si="1"/>
        <v>0.0217</v>
      </c>
      <c r="W20" s="19">
        <v>104295827.4</v>
      </c>
      <c r="X20" s="20">
        <f t="shared" si="3"/>
        <v>0.021</v>
      </c>
      <c r="Y20" s="19">
        <v>103838491.4</v>
      </c>
      <c r="Z20" s="20">
        <f t="shared" si="2"/>
        <v>0.0205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0"/>
        <v>0</v>
      </c>
      <c r="E21" s="19">
        <v>0</v>
      </c>
      <c r="F21" s="20">
        <f t="shared" si="0"/>
        <v>0</v>
      </c>
      <c r="G21" s="19">
        <v>0</v>
      </c>
      <c r="H21" s="20">
        <f t="shared" si="4"/>
        <v>0</v>
      </c>
      <c r="I21" s="19">
        <v>0</v>
      </c>
      <c r="J21" s="20">
        <f t="shared" si="5"/>
        <v>0</v>
      </c>
      <c r="K21" s="19">
        <v>0</v>
      </c>
      <c r="L21" s="20">
        <f t="shared" si="5"/>
        <v>0</v>
      </c>
      <c r="M21" s="19">
        <v>0</v>
      </c>
      <c r="N21" s="20">
        <f t="shared" si="6"/>
        <v>0</v>
      </c>
      <c r="O21" s="19">
        <v>0</v>
      </c>
      <c r="P21" s="20">
        <f t="shared" si="6"/>
        <v>0</v>
      </c>
      <c r="Q21" s="19">
        <v>0</v>
      </c>
      <c r="R21" s="20">
        <f t="shared" si="7"/>
        <v>0</v>
      </c>
      <c r="S21" s="19">
        <v>0</v>
      </c>
      <c r="T21" s="20">
        <f t="shared" si="1"/>
        <v>0</v>
      </c>
      <c r="U21" s="19">
        <v>0</v>
      </c>
      <c r="V21" s="20">
        <f t="shared" si="1"/>
        <v>0</v>
      </c>
      <c r="W21" s="19">
        <v>0</v>
      </c>
      <c r="X21" s="20">
        <f t="shared" si="3"/>
        <v>0</v>
      </c>
      <c r="Y21" s="19">
        <v>0</v>
      </c>
      <c r="Z21" s="20">
        <f t="shared" si="2"/>
        <v>0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0"/>
        <v>0</v>
      </c>
      <c r="E22" s="19">
        <v>0</v>
      </c>
      <c r="F22" s="20">
        <f t="shared" si="0"/>
        <v>0</v>
      </c>
      <c r="G22" s="19">
        <v>0</v>
      </c>
      <c r="H22" s="20">
        <f t="shared" si="4"/>
        <v>0</v>
      </c>
      <c r="I22" s="19">
        <v>0</v>
      </c>
      <c r="J22" s="20">
        <f t="shared" si="5"/>
        <v>0</v>
      </c>
      <c r="K22" s="19">
        <v>0</v>
      </c>
      <c r="L22" s="20">
        <f t="shared" si="5"/>
        <v>0</v>
      </c>
      <c r="M22" s="19">
        <v>0</v>
      </c>
      <c r="N22" s="20">
        <f t="shared" si="6"/>
        <v>0</v>
      </c>
      <c r="O22" s="19">
        <v>0</v>
      </c>
      <c r="P22" s="20">
        <f t="shared" si="6"/>
        <v>0</v>
      </c>
      <c r="Q22" s="19">
        <v>0</v>
      </c>
      <c r="R22" s="20">
        <f t="shared" si="7"/>
        <v>0</v>
      </c>
      <c r="S22" s="19">
        <v>0</v>
      </c>
      <c r="T22" s="20">
        <f t="shared" si="1"/>
        <v>0</v>
      </c>
      <c r="U22" s="19">
        <v>0</v>
      </c>
      <c r="V22" s="20">
        <f t="shared" si="1"/>
        <v>0</v>
      </c>
      <c r="W22" s="19">
        <v>0</v>
      </c>
      <c r="X22" s="20">
        <f t="shared" si="3"/>
        <v>0</v>
      </c>
      <c r="Y22" s="19">
        <v>0</v>
      </c>
      <c r="Z22" s="20">
        <f t="shared" si="2"/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0"/>
        <v>0</v>
      </c>
      <c r="E23" s="19">
        <v>0</v>
      </c>
      <c r="F23" s="20">
        <f t="shared" si="0"/>
        <v>0</v>
      </c>
      <c r="G23" s="19">
        <v>0</v>
      </c>
      <c r="H23" s="20">
        <f t="shared" si="4"/>
        <v>0</v>
      </c>
      <c r="I23" s="19">
        <v>0</v>
      </c>
      <c r="J23" s="20">
        <f t="shared" si="5"/>
        <v>0</v>
      </c>
      <c r="K23" s="19">
        <v>0</v>
      </c>
      <c r="L23" s="20">
        <f t="shared" si="5"/>
        <v>0</v>
      </c>
      <c r="M23" s="19">
        <v>0</v>
      </c>
      <c r="N23" s="20">
        <f t="shared" si="6"/>
        <v>0</v>
      </c>
      <c r="O23" s="19">
        <v>0</v>
      </c>
      <c r="P23" s="20">
        <f t="shared" si="6"/>
        <v>0</v>
      </c>
      <c r="Q23" s="19">
        <v>0</v>
      </c>
      <c r="R23" s="20">
        <f t="shared" si="7"/>
        <v>0</v>
      </c>
      <c r="S23" s="19">
        <v>0</v>
      </c>
      <c r="T23" s="20">
        <f t="shared" si="1"/>
        <v>0</v>
      </c>
      <c r="U23" s="19">
        <v>0</v>
      </c>
      <c r="V23" s="20">
        <f t="shared" si="1"/>
        <v>0</v>
      </c>
      <c r="W23" s="19">
        <v>0</v>
      </c>
      <c r="X23" s="20">
        <f t="shared" si="3"/>
        <v>0</v>
      </c>
      <c r="Y23" s="19">
        <v>0</v>
      </c>
      <c r="Z23" s="20">
        <f t="shared" si="2"/>
        <v>0</v>
      </c>
    </row>
    <row r="24" spans="1:26" ht="36">
      <c r="A24" s="11">
        <v>14</v>
      </c>
      <c r="B24" s="12" t="s">
        <v>47</v>
      </c>
      <c r="C24" s="19">
        <v>0</v>
      </c>
      <c r="D24" s="20">
        <v>0</v>
      </c>
      <c r="E24" s="19">
        <v>0</v>
      </c>
      <c r="F24" s="20">
        <f t="shared" si="0"/>
        <v>0</v>
      </c>
      <c r="G24" s="19">
        <v>0</v>
      </c>
      <c r="H24" s="20">
        <f t="shared" si="4"/>
        <v>0</v>
      </c>
      <c r="I24" s="19">
        <v>0</v>
      </c>
      <c r="J24" s="20">
        <f t="shared" si="5"/>
        <v>0</v>
      </c>
      <c r="K24" s="19">
        <v>0</v>
      </c>
      <c r="L24" s="20">
        <f t="shared" si="5"/>
        <v>0</v>
      </c>
      <c r="M24" s="19">
        <v>0</v>
      </c>
      <c r="N24" s="20">
        <f t="shared" si="6"/>
        <v>0</v>
      </c>
      <c r="O24" s="19">
        <v>0</v>
      </c>
      <c r="P24" s="20">
        <f>+O24/O$27</f>
        <v>0</v>
      </c>
      <c r="Q24" s="19">
        <v>10028602.7</v>
      </c>
      <c r="R24" s="20">
        <f t="shared" si="7"/>
        <v>0.0021486834501629392</v>
      </c>
      <c r="S24" s="19">
        <v>10071506.8</v>
      </c>
      <c r="T24" s="20">
        <f t="shared" si="1"/>
        <v>0.0021</v>
      </c>
      <c r="U24" s="19">
        <v>53166790.93</v>
      </c>
      <c r="V24" s="20">
        <f t="shared" si="1"/>
        <v>0.0111</v>
      </c>
      <c r="W24" s="19">
        <v>83107513.14</v>
      </c>
      <c r="X24" s="20">
        <f t="shared" si="3"/>
        <v>0.0167</v>
      </c>
      <c r="Y24" s="19">
        <v>83266301.34</v>
      </c>
      <c r="Z24" s="20">
        <f t="shared" si="2"/>
        <v>0.0164</v>
      </c>
    </row>
    <row r="25" spans="1:26" ht="12">
      <c r="A25" s="11">
        <v>15</v>
      </c>
      <c r="B25" s="12" t="s">
        <v>32</v>
      </c>
      <c r="C25" s="19">
        <v>27738448.179999996</v>
      </c>
      <c r="D25" s="20">
        <f>+ROUND(C25/C$27,4)</f>
        <v>0.0076</v>
      </c>
      <c r="E25" s="19">
        <v>113060348.07</v>
      </c>
      <c r="F25" s="20">
        <f>+ROUND(E25/E$27,4)</f>
        <v>0.0314</v>
      </c>
      <c r="G25" s="19">
        <v>279523.51</v>
      </c>
      <c r="H25" s="20">
        <f t="shared" si="4"/>
        <v>7.473528144583073E-05</v>
      </c>
      <c r="I25" s="19">
        <v>34399518.53</v>
      </c>
      <c r="J25" s="20">
        <f t="shared" si="5"/>
        <v>0.008755883843190686</v>
      </c>
      <c r="K25" s="19">
        <v>160020289.50000003</v>
      </c>
      <c r="L25" s="20">
        <f t="shared" si="5"/>
        <v>0.03898914118868967</v>
      </c>
      <c r="M25" s="19">
        <v>13164801.679999998</v>
      </c>
      <c r="N25" s="20">
        <f t="shared" si="6"/>
        <v>0.003128996344895033</v>
      </c>
      <c r="O25" s="19">
        <v>99471015.25</v>
      </c>
      <c r="P25" s="20">
        <f t="shared" si="6"/>
        <v>0.021989408728886373</v>
      </c>
      <c r="Q25" s="19">
        <v>124844408.04</v>
      </c>
      <c r="R25" s="20">
        <f>+ROUNDUP(Q25/Q$27,4)</f>
        <v>0.0268</v>
      </c>
      <c r="S25" s="19">
        <v>9543886.98</v>
      </c>
      <c r="T25" s="20">
        <f t="shared" si="1"/>
        <v>0.002</v>
      </c>
      <c r="U25" s="19">
        <v>81109598.38</v>
      </c>
      <c r="V25" s="20">
        <f>+ROUNDDOWN(U25/U$27,4)</f>
        <v>0.0168</v>
      </c>
      <c r="W25" s="19">
        <v>110988245.30999999</v>
      </c>
      <c r="X25" s="20">
        <v>0.0222</v>
      </c>
      <c r="Y25" s="19">
        <v>28227247.450000003</v>
      </c>
      <c r="Z25" s="20">
        <f t="shared" si="2"/>
        <v>0.0056</v>
      </c>
    </row>
    <row r="26" spans="1:26" ht="12.75" thickBot="1">
      <c r="A26" s="13"/>
      <c r="B26" s="10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</row>
    <row r="27" spans="1:26" ht="12.75" thickBot="1">
      <c r="A27" s="68" t="s">
        <v>33</v>
      </c>
      <c r="B27" s="69"/>
      <c r="C27" s="23">
        <f aca="true" t="shared" si="8" ref="C27:H27">SUM(C5:C26)</f>
        <v>3631290739.5800004</v>
      </c>
      <c r="D27" s="24">
        <f t="shared" si="8"/>
        <v>1</v>
      </c>
      <c r="E27" s="23">
        <f t="shared" si="8"/>
        <v>3595725600.5199995</v>
      </c>
      <c r="F27" s="24">
        <f t="shared" si="8"/>
        <v>1</v>
      </c>
      <c r="G27" s="23">
        <f t="shared" si="8"/>
        <v>3740181405.5200005</v>
      </c>
      <c r="H27" s="24">
        <f t="shared" si="8"/>
        <v>1</v>
      </c>
      <c r="I27" s="23">
        <f aca="true" t="shared" si="9" ref="I27:N27">SUM(I5:I26)</f>
        <v>3928731712.9899993</v>
      </c>
      <c r="J27" s="24">
        <f t="shared" si="9"/>
        <v>1</v>
      </c>
      <c r="K27" s="23">
        <f t="shared" si="9"/>
        <v>4104227090.449999</v>
      </c>
      <c r="L27" s="24">
        <f t="shared" si="9"/>
        <v>1</v>
      </c>
      <c r="M27" s="23">
        <f t="shared" si="9"/>
        <v>4207356042.93</v>
      </c>
      <c r="N27" s="24">
        <f t="shared" si="9"/>
        <v>1.000033276528999</v>
      </c>
      <c r="O27" s="23">
        <f aca="true" t="shared" si="10" ref="O27:T27">SUM(O5:O26)</f>
        <v>4523587536</v>
      </c>
      <c r="P27" s="24">
        <f t="shared" si="10"/>
        <v>0.9999897178325764</v>
      </c>
      <c r="Q27" s="23">
        <f t="shared" si="10"/>
        <v>4667324402.410001</v>
      </c>
      <c r="R27" s="24">
        <f t="shared" si="10"/>
        <v>1.000012248982143</v>
      </c>
      <c r="S27" s="23">
        <f t="shared" si="10"/>
        <v>4691647702.87</v>
      </c>
      <c r="T27" s="24">
        <f t="shared" si="10"/>
        <v>0.9999999999999999</v>
      </c>
      <c r="U27" s="23">
        <f aca="true" t="shared" si="11" ref="U27:Z27">SUM(U5:U26)</f>
        <v>4805889486.210001</v>
      </c>
      <c r="V27" s="24">
        <f t="shared" si="11"/>
        <v>1</v>
      </c>
      <c r="W27" s="23">
        <f t="shared" si="11"/>
        <v>4972061045.79</v>
      </c>
      <c r="X27" s="24">
        <f t="shared" si="11"/>
        <v>1.0000000000000002</v>
      </c>
      <c r="Y27" s="23">
        <f t="shared" si="11"/>
        <v>5075166811.59</v>
      </c>
      <c r="Z27" s="24">
        <f t="shared" si="11"/>
        <v>1</v>
      </c>
    </row>
  </sheetData>
  <sheetProtection/>
  <mergeCells count="14">
    <mergeCell ref="G4:H4"/>
    <mergeCell ref="U4:V4"/>
    <mergeCell ref="S4:T4"/>
    <mergeCell ref="Q4:R4"/>
    <mergeCell ref="O4:P4"/>
    <mergeCell ref="M4:N4"/>
    <mergeCell ref="K4:L4"/>
    <mergeCell ref="I4:J4"/>
    <mergeCell ref="Y4:Z4"/>
    <mergeCell ref="A27:B27"/>
    <mergeCell ref="A4:B4"/>
    <mergeCell ref="C4:D4"/>
    <mergeCell ref="E4:F4"/>
    <mergeCell ref="W4:X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Z27"/>
  <sheetViews>
    <sheetView zoomScale="80" zoomScaleNormal="80" zoomScalePageLayoutView="0" workbookViewId="0" topLeftCell="A4">
      <pane xSplit="2" ySplit="1" topLeftCell="U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Y12" sqref="Y12:Y25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9.125" style="2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9" width="13.625" style="2" bestFit="1" customWidth="1"/>
    <col min="10" max="10" width="9.125" style="2" customWidth="1"/>
    <col min="11" max="11" width="13.625" style="2" bestFit="1" customWidth="1"/>
    <col min="12" max="12" width="9.25390625" style="2" bestFit="1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40207</v>
      </c>
      <c r="D4" s="73"/>
      <c r="E4" s="72">
        <v>40235</v>
      </c>
      <c r="F4" s="73"/>
      <c r="G4" s="72">
        <v>40268</v>
      </c>
      <c r="H4" s="73"/>
      <c r="I4" s="72">
        <v>40298</v>
      </c>
      <c r="J4" s="73"/>
      <c r="K4" s="72">
        <v>40329</v>
      </c>
      <c r="L4" s="73"/>
      <c r="M4" s="72">
        <v>40359</v>
      </c>
      <c r="N4" s="73"/>
      <c r="O4" s="72">
        <v>40389</v>
      </c>
      <c r="P4" s="73"/>
      <c r="Q4" s="72">
        <v>40421</v>
      </c>
      <c r="R4" s="73"/>
      <c r="S4" s="72">
        <v>40451</v>
      </c>
      <c r="T4" s="73"/>
      <c r="U4" s="72">
        <v>40480</v>
      </c>
      <c r="V4" s="73"/>
      <c r="W4" s="72">
        <v>40512</v>
      </c>
      <c r="X4" s="73"/>
      <c r="Y4" s="72">
        <v>40543</v>
      </c>
      <c r="Z4" s="73"/>
    </row>
    <row r="5" spans="1:26" ht="36">
      <c r="A5" s="9">
        <v>1</v>
      </c>
      <c r="B5" s="12" t="s">
        <v>8</v>
      </c>
      <c r="C5" s="19">
        <v>3180935048.81</v>
      </c>
      <c r="D5" s="20">
        <f aca="true" t="shared" si="0" ref="D5:D24">+ROUND(C5/C$27,4)</f>
        <v>0.6197</v>
      </c>
      <c r="E5" s="19">
        <v>3214920219.88</v>
      </c>
      <c r="F5" s="20">
        <f>+ROUND(E5/E$27,4)</f>
        <v>0.6206</v>
      </c>
      <c r="G5" s="19">
        <v>3347203165.3500004</v>
      </c>
      <c r="H5" s="20">
        <f>+ROUND(G5/G$27,4)</f>
        <v>0.6109</v>
      </c>
      <c r="I5" s="19">
        <v>3319439798.7700005</v>
      </c>
      <c r="J5" s="20">
        <f>+ROUND(I5/I$27,4)</f>
        <v>0.5894</v>
      </c>
      <c r="K5" s="19">
        <v>3233292196.3299994</v>
      </c>
      <c r="L5" s="20">
        <f>+ROUND(K5/K$27,4)</f>
        <v>0.5733</v>
      </c>
      <c r="M5" s="19">
        <v>3259757605.1800003</v>
      </c>
      <c r="N5" s="20">
        <f aca="true" t="shared" si="1" ref="N5:P24">+ROUND(M5/M$27,4)</f>
        <v>0.5851</v>
      </c>
      <c r="O5" s="19">
        <v>3319885678.320001</v>
      </c>
      <c r="P5" s="20">
        <f t="shared" si="1"/>
        <v>0.5719</v>
      </c>
      <c r="Q5" s="19">
        <v>3367475229.82</v>
      </c>
      <c r="R5" s="20">
        <f aca="true" t="shared" si="2" ref="R5:T25">+ROUND(Q5/Q$27,4)</f>
        <v>0.5688</v>
      </c>
      <c r="S5" s="19">
        <v>3444691320.410001</v>
      </c>
      <c r="T5" s="20">
        <f t="shared" si="2"/>
        <v>0.561</v>
      </c>
      <c r="U5" s="19">
        <v>3378013894.71</v>
      </c>
      <c r="V5" s="20">
        <f>+ROUND(U5/U$27,4)</f>
        <v>0.5399</v>
      </c>
      <c r="W5" s="19">
        <v>3332130978.09</v>
      </c>
      <c r="X5" s="20">
        <f>+ROUND(W5/W$27,4)</f>
        <v>0.5296</v>
      </c>
      <c r="Y5" s="19">
        <v>3464300452.94</v>
      </c>
      <c r="Z5" s="20">
        <f aca="true" t="shared" si="3" ref="Z5:Z25">+ROUND(Y5/Y$27,4)</f>
        <v>0.5274</v>
      </c>
    </row>
    <row r="6" spans="1:26" ht="24">
      <c r="A6" s="9" t="s">
        <v>35</v>
      </c>
      <c r="B6" s="10" t="s">
        <v>37</v>
      </c>
      <c r="C6" s="19">
        <v>0</v>
      </c>
      <c r="D6" s="20">
        <f t="shared" si="0"/>
        <v>0</v>
      </c>
      <c r="E6" s="19">
        <v>0</v>
      </c>
      <c r="F6" s="20">
        <f aca="true" t="shared" si="4" ref="F6:H25">+ROUND(E6/E$27,4)</f>
        <v>0</v>
      </c>
      <c r="G6" s="19">
        <v>0</v>
      </c>
      <c r="H6" s="20">
        <f>+ROUND(G6/G$27,4)</f>
        <v>0</v>
      </c>
      <c r="I6" s="19">
        <v>0</v>
      </c>
      <c r="J6" s="20">
        <f>+ROUND(I6/I$27,4)</f>
        <v>0</v>
      </c>
      <c r="K6" s="19">
        <v>0</v>
      </c>
      <c r="L6" s="20">
        <f>+ROUND(K6/K$27,4)</f>
        <v>0</v>
      </c>
      <c r="M6" s="19">
        <v>0</v>
      </c>
      <c r="N6" s="20">
        <f t="shared" si="1"/>
        <v>0</v>
      </c>
      <c r="O6" s="19">
        <v>0</v>
      </c>
      <c r="P6" s="20">
        <f t="shared" si="1"/>
        <v>0</v>
      </c>
      <c r="Q6" s="19">
        <v>0</v>
      </c>
      <c r="R6" s="20">
        <f t="shared" si="2"/>
        <v>0</v>
      </c>
      <c r="S6" s="19">
        <v>0</v>
      </c>
      <c r="T6" s="20">
        <f t="shared" si="2"/>
        <v>0</v>
      </c>
      <c r="U6" s="19">
        <v>0</v>
      </c>
      <c r="V6" s="20">
        <f>+ROUND(U6/U$27,4)</f>
        <v>0</v>
      </c>
      <c r="W6" s="19">
        <v>0</v>
      </c>
      <c r="X6" s="20">
        <f>+ROUND(W6/W$27,4)</f>
        <v>0</v>
      </c>
      <c r="Y6" s="19">
        <v>0</v>
      </c>
      <c r="Z6" s="20">
        <f t="shared" si="3"/>
        <v>0</v>
      </c>
    </row>
    <row r="7" spans="1:26" ht="48">
      <c r="A7" s="11">
        <v>2</v>
      </c>
      <c r="B7" s="12" t="s">
        <v>9</v>
      </c>
      <c r="C7" s="19">
        <v>14531217.84</v>
      </c>
      <c r="D7" s="20">
        <f t="shared" si="0"/>
        <v>0.0028</v>
      </c>
      <c r="E7" s="19">
        <v>14238807.18</v>
      </c>
      <c r="F7" s="20">
        <f>+ROUNDUP(E7/E$27,4)</f>
        <v>0.0028</v>
      </c>
      <c r="G7" s="19">
        <v>14299789.08</v>
      </c>
      <c r="H7" s="20">
        <f>+ROUND(G7/G$27,4)</f>
        <v>0.0026</v>
      </c>
      <c r="I7" s="19">
        <v>14355227.3</v>
      </c>
      <c r="J7" s="20">
        <f>+ROUNDUP(I7/I$27,4)</f>
        <v>0.0026</v>
      </c>
      <c r="K7" s="19">
        <v>14412514.36</v>
      </c>
      <c r="L7" s="20">
        <f>+ROUNDDOWN(K7/K$27,4)</f>
        <v>0.0025</v>
      </c>
      <c r="M7" s="19">
        <v>14467952.58</v>
      </c>
      <c r="N7" s="20">
        <f t="shared" si="1"/>
        <v>0.0026</v>
      </c>
      <c r="O7" s="19">
        <v>14523390.8</v>
      </c>
      <c r="P7" s="20">
        <f t="shared" si="1"/>
        <v>0.0025</v>
      </c>
      <c r="Q7" s="19">
        <v>14244910.34</v>
      </c>
      <c r="R7" s="20">
        <f t="shared" si="2"/>
        <v>0.0024</v>
      </c>
      <c r="S7" s="19">
        <v>14296731.82</v>
      </c>
      <c r="T7" s="20">
        <f t="shared" si="2"/>
        <v>0.0023</v>
      </c>
      <c r="U7" s="19">
        <v>14346823.74</v>
      </c>
      <c r="V7" s="20">
        <f>+ROUND(U7/U$27,4)</f>
        <v>0.0023</v>
      </c>
      <c r="W7" s="19">
        <v>14402098.66</v>
      </c>
      <c r="X7" s="20">
        <f>+ROUND(W7/W$27,4)</f>
        <v>0.0023</v>
      </c>
      <c r="Y7" s="19">
        <v>14455646.86</v>
      </c>
      <c r="Z7" s="20">
        <f t="shared" si="3"/>
        <v>0.0022</v>
      </c>
    </row>
    <row r="8" spans="1:26" ht="12">
      <c r="A8" s="11">
        <v>3</v>
      </c>
      <c r="B8" s="12" t="s">
        <v>10</v>
      </c>
      <c r="C8" s="19">
        <v>45861137.269999996</v>
      </c>
      <c r="D8" s="20">
        <f t="shared" si="0"/>
        <v>0.0089</v>
      </c>
      <c r="E8" s="19">
        <v>43144440</v>
      </c>
      <c r="F8" s="20">
        <f t="shared" si="4"/>
        <v>0.0083</v>
      </c>
      <c r="G8" s="19">
        <v>63409601.230000004</v>
      </c>
      <c r="H8" s="20">
        <f t="shared" si="4"/>
        <v>0.0116</v>
      </c>
      <c r="I8" s="19">
        <v>117095741.49000001</v>
      </c>
      <c r="J8" s="20">
        <f aca="true" t="shared" si="5" ref="J8:L25">+ROUND(I8/I$27,4)</f>
        <v>0.0208</v>
      </c>
      <c r="K8" s="19">
        <v>77013158.75</v>
      </c>
      <c r="L8" s="20">
        <f>+ROUNDDOWN(K8/K$27,4)</f>
        <v>0.0136</v>
      </c>
      <c r="M8" s="19">
        <v>44493959.13</v>
      </c>
      <c r="N8" s="20">
        <f t="shared" si="1"/>
        <v>0.008</v>
      </c>
      <c r="O8" s="19">
        <v>28407003.700000003</v>
      </c>
      <c r="P8" s="20">
        <f t="shared" si="1"/>
        <v>0.0049</v>
      </c>
      <c r="Q8" s="19">
        <v>46136271.309999995</v>
      </c>
      <c r="R8" s="20">
        <f t="shared" si="2"/>
        <v>0.0078</v>
      </c>
      <c r="S8" s="19">
        <v>38265245.04</v>
      </c>
      <c r="T8" s="20">
        <f t="shared" si="2"/>
        <v>0.0062</v>
      </c>
      <c r="U8" s="19">
        <v>67537264.43</v>
      </c>
      <c r="V8" s="20">
        <f>+ROUND(U8/U$27,4)</f>
        <v>0.0108</v>
      </c>
      <c r="W8" s="19">
        <v>41219384.13</v>
      </c>
      <c r="X8" s="20">
        <f>+ROUNDDOWN(W8/W$27,4)</f>
        <v>0.0065</v>
      </c>
      <c r="Y8" s="19">
        <v>181656188.97</v>
      </c>
      <c r="Z8" s="20">
        <f t="shared" si="3"/>
        <v>0.0277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4"/>
        <v>0</v>
      </c>
      <c r="G9" s="19">
        <v>0</v>
      </c>
      <c r="H9" s="20">
        <f t="shared" si="4"/>
        <v>0</v>
      </c>
      <c r="I9" s="19">
        <v>0</v>
      </c>
      <c r="J9" s="20">
        <f t="shared" si="5"/>
        <v>0</v>
      </c>
      <c r="K9" s="19">
        <v>0</v>
      </c>
      <c r="L9" s="20">
        <f t="shared" si="5"/>
        <v>0</v>
      </c>
      <c r="M9" s="19">
        <v>0</v>
      </c>
      <c r="N9" s="20">
        <f t="shared" si="1"/>
        <v>0</v>
      </c>
      <c r="O9" s="19">
        <v>0</v>
      </c>
      <c r="P9" s="20">
        <f t="shared" si="1"/>
        <v>0</v>
      </c>
      <c r="Q9" s="19">
        <v>0</v>
      </c>
      <c r="R9" s="20">
        <f t="shared" si="2"/>
        <v>0</v>
      </c>
      <c r="S9" s="19">
        <v>0</v>
      </c>
      <c r="T9" s="20">
        <f t="shared" si="2"/>
        <v>0</v>
      </c>
      <c r="U9" s="19">
        <v>0</v>
      </c>
      <c r="V9" s="20">
        <f>+ROUND(U9/U$27,4)</f>
        <v>0</v>
      </c>
      <c r="W9" s="19">
        <v>0</v>
      </c>
      <c r="X9" s="20">
        <f>+ROUND(W9/W$27,4)</f>
        <v>0</v>
      </c>
      <c r="Y9" s="19">
        <v>0</v>
      </c>
      <c r="Z9" s="20">
        <f t="shared" si="3"/>
        <v>0</v>
      </c>
    </row>
    <row r="10" spans="1:26" ht="36">
      <c r="A10" s="11">
        <v>4</v>
      </c>
      <c r="B10" s="12" t="s">
        <v>13</v>
      </c>
      <c r="C10" s="19">
        <v>1617786565.1399999</v>
      </c>
      <c r="D10" s="20">
        <f t="shared" si="0"/>
        <v>0.3152</v>
      </c>
      <c r="E10" s="19">
        <v>1553597787.88</v>
      </c>
      <c r="F10" s="20">
        <f t="shared" si="4"/>
        <v>0.2999</v>
      </c>
      <c r="G10" s="19">
        <v>1815390621.9299998</v>
      </c>
      <c r="H10" s="20">
        <f t="shared" si="4"/>
        <v>0.3313</v>
      </c>
      <c r="I10" s="19">
        <v>1901243688.37</v>
      </c>
      <c r="J10" s="20">
        <f t="shared" si="5"/>
        <v>0.3376</v>
      </c>
      <c r="K10" s="19">
        <v>1876912513.39</v>
      </c>
      <c r="L10" s="20">
        <f t="shared" si="5"/>
        <v>0.3328</v>
      </c>
      <c r="M10" s="19">
        <v>1836511425.7099998</v>
      </c>
      <c r="N10" s="20">
        <f t="shared" si="1"/>
        <v>0.3296</v>
      </c>
      <c r="O10" s="19">
        <v>1987460813.65</v>
      </c>
      <c r="P10" s="20">
        <f t="shared" si="1"/>
        <v>0.3424</v>
      </c>
      <c r="Q10" s="19">
        <v>1980816216.95</v>
      </c>
      <c r="R10" s="20">
        <f t="shared" si="2"/>
        <v>0.3346</v>
      </c>
      <c r="S10" s="19">
        <v>2145531755.7199998</v>
      </c>
      <c r="T10" s="20">
        <f t="shared" si="2"/>
        <v>0.3494</v>
      </c>
      <c r="U10" s="19">
        <v>2318001291.3199997</v>
      </c>
      <c r="V10" s="20">
        <f>+ROUNDDOWN(U10/U$27,4)</f>
        <v>0.3704</v>
      </c>
      <c r="W10" s="19">
        <v>2336835129.739999</v>
      </c>
      <c r="X10" s="20">
        <f>+ROUND(W10/W$27,4)</f>
        <v>0.3714</v>
      </c>
      <c r="Y10" s="19">
        <v>2440131775.380001</v>
      </c>
      <c r="Z10" s="20">
        <f t="shared" si="3"/>
        <v>0.3715</v>
      </c>
    </row>
    <row r="11" spans="1:26" ht="84">
      <c r="A11" s="11">
        <v>5</v>
      </c>
      <c r="B11" s="12" t="s">
        <v>38</v>
      </c>
      <c r="C11" s="19">
        <v>2099161.68</v>
      </c>
      <c r="D11" s="20">
        <f t="shared" si="0"/>
        <v>0.0004</v>
      </c>
      <c r="E11" s="19">
        <v>0</v>
      </c>
      <c r="F11" s="20">
        <f t="shared" si="4"/>
        <v>0</v>
      </c>
      <c r="G11" s="19">
        <v>603292.64</v>
      </c>
      <c r="H11" s="20">
        <f t="shared" si="4"/>
        <v>0.0001</v>
      </c>
      <c r="I11" s="19">
        <v>0</v>
      </c>
      <c r="J11" s="20">
        <f t="shared" si="5"/>
        <v>0</v>
      </c>
      <c r="K11" s="19">
        <v>3357450</v>
      </c>
      <c r="L11" s="20">
        <f t="shared" si="5"/>
        <v>0.0006</v>
      </c>
      <c r="M11" s="19">
        <v>0</v>
      </c>
      <c r="N11" s="20">
        <f t="shared" si="1"/>
        <v>0</v>
      </c>
      <c r="O11" s="19">
        <v>0</v>
      </c>
      <c r="P11" s="20">
        <f t="shared" si="1"/>
        <v>0</v>
      </c>
      <c r="Q11" s="19">
        <v>0</v>
      </c>
      <c r="R11" s="20">
        <f t="shared" si="2"/>
        <v>0</v>
      </c>
      <c r="S11" s="19">
        <v>13170161.280000001</v>
      </c>
      <c r="T11" s="20">
        <f>+ROUNDUP(S11/S$27,4)</f>
        <v>0.0021999999999999997</v>
      </c>
      <c r="U11" s="19">
        <v>123175.47</v>
      </c>
      <c r="V11" s="20">
        <f aca="true" t="shared" si="6" ref="V11:X17">+ROUND(U11/U$27,4)</f>
        <v>0</v>
      </c>
      <c r="W11" s="19">
        <v>0</v>
      </c>
      <c r="X11" s="20">
        <f t="shared" si="6"/>
        <v>0</v>
      </c>
      <c r="Y11" s="19">
        <v>0</v>
      </c>
      <c r="Z11" s="20">
        <f t="shared" si="3"/>
        <v>0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4"/>
        <v>0</v>
      </c>
      <c r="G12" s="19">
        <v>0</v>
      </c>
      <c r="H12" s="20">
        <f t="shared" si="4"/>
        <v>0</v>
      </c>
      <c r="I12" s="19">
        <v>0</v>
      </c>
      <c r="J12" s="20">
        <f t="shared" si="5"/>
        <v>0</v>
      </c>
      <c r="K12" s="19">
        <v>0</v>
      </c>
      <c r="L12" s="20">
        <f t="shared" si="5"/>
        <v>0</v>
      </c>
      <c r="M12" s="19">
        <v>0</v>
      </c>
      <c r="N12" s="20">
        <f t="shared" si="1"/>
        <v>0</v>
      </c>
      <c r="O12" s="19">
        <v>0</v>
      </c>
      <c r="P12" s="20">
        <f t="shared" si="1"/>
        <v>0</v>
      </c>
      <c r="Q12" s="19">
        <v>0</v>
      </c>
      <c r="R12" s="20">
        <f t="shared" si="2"/>
        <v>0</v>
      </c>
      <c r="S12" s="19">
        <v>0</v>
      </c>
      <c r="T12" s="20">
        <f t="shared" si="2"/>
        <v>0</v>
      </c>
      <c r="U12" s="19">
        <v>0</v>
      </c>
      <c r="V12" s="20">
        <f t="shared" si="6"/>
        <v>0</v>
      </c>
      <c r="W12" s="19">
        <v>0</v>
      </c>
      <c r="X12" s="20">
        <f t="shared" si="6"/>
        <v>0</v>
      </c>
      <c r="Y12" s="19">
        <v>0</v>
      </c>
      <c r="Z12" s="20">
        <f t="shared" si="3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4"/>
        <v>0</v>
      </c>
      <c r="G13" s="19">
        <v>0</v>
      </c>
      <c r="H13" s="20">
        <f t="shared" si="4"/>
        <v>0</v>
      </c>
      <c r="I13" s="19">
        <v>0</v>
      </c>
      <c r="J13" s="20">
        <f t="shared" si="5"/>
        <v>0</v>
      </c>
      <c r="K13" s="19">
        <v>0</v>
      </c>
      <c r="L13" s="20">
        <f t="shared" si="5"/>
        <v>0</v>
      </c>
      <c r="M13" s="19">
        <v>0</v>
      </c>
      <c r="N13" s="20">
        <f t="shared" si="1"/>
        <v>0</v>
      </c>
      <c r="O13" s="19">
        <v>0</v>
      </c>
      <c r="P13" s="20">
        <f t="shared" si="1"/>
        <v>0</v>
      </c>
      <c r="Q13" s="19">
        <v>0</v>
      </c>
      <c r="R13" s="20">
        <f t="shared" si="2"/>
        <v>0</v>
      </c>
      <c r="S13" s="19">
        <v>0</v>
      </c>
      <c r="T13" s="20">
        <f t="shared" si="2"/>
        <v>0</v>
      </c>
      <c r="U13" s="19">
        <v>0</v>
      </c>
      <c r="V13" s="20">
        <f t="shared" si="6"/>
        <v>0</v>
      </c>
      <c r="W13" s="19">
        <v>0</v>
      </c>
      <c r="X13" s="20">
        <f t="shared" si="6"/>
        <v>0</v>
      </c>
      <c r="Y13" s="19">
        <v>0</v>
      </c>
      <c r="Z13" s="20">
        <f t="shared" si="3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4"/>
        <v>0</v>
      </c>
      <c r="G14" s="19">
        <v>0</v>
      </c>
      <c r="H14" s="20">
        <f t="shared" si="4"/>
        <v>0</v>
      </c>
      <c r="I14" s="19">
        <v>0</v>
      </c>
      <c r="J14" s="20">
        <f t="shared" si="5"/>
        <v>0</v>
      </c>
      <c r="K14" s="19">
        <v>0</v>
      </c>
      <c r="L14" s="20">
        <f t="shared" si="5"/>
        <v>0</v>
      </c>
      <c r="M14" s="19">
        <v>0</v>
      </c>
      <c r="N14" s="20">
        <f t="shared" si="1"/>
        <v>0</v>
      </c>
      <c r="O14" s="19">
        <v>0</v>
      </c>
      <c r="P14" s="20">
        <f t="shared" si="1"/>
        <v>0</v>
      </c>
      <c r="Q14" s="19">
        <v>0</v>
      </c>
      <c r="R14" s="20">
        <f t="shared" si="2"/>
        <v>0</v>
      </c>
      <c r="S14" s="19">
        <v>0</v>
      </c>
      <c r="T14" s="20">
        <f t="shared" si="2"/>
        <v>0</v>
      </c>
      <c r="U14" s="19">
        <v>0</v>
      </c>
      <c r="V14" s="20">
        <f t="shared" si="6"/>
        <v>0</v>
      </c>
      <c r="W14" s="19">
        <v>0</v>
      </c>
      <c r="X14" s="20">
        <f t="shared" si="6"/>
        <v>0</v>
      </c>
      <c r="Y14" s="19">
        <v>0</v>
      </c>
      <c r="Z14" s="20">
        <f t="shared" si="3"/>
        <v>0</v>
      </c>
    </row>
    <row r="15" spans="1:26" ht="36">
      <c r="A15" s="11">
        <v>9</v>
      </c>
      <c r="B15" s="12" t="s">
        <v>40</v>
      </c>
      <c r="C15" s="19">
        <v>40659600</v>
      </c>
      <c r="D15" s="20">
        <f t="shared" si="0"/>
        <v>0.0079</v>
      </c>
      <c r="E15" s="19">
        <v>40865600</v>
      </c>
      <c r="F15" s="20">
        <f t="shared" si="4"/>
        <v>0.0079</v>
      </c>
      <c r="G15" s="19">
        <v>41108400</v>
      </c>
      <c r="H15" s="20">
        <f t="shared" si="4"/>
        <v>0.0075</v>
      </c>
      <c r="I15" s="19">
        <v>41329600</v>
      </c>
      <c r="J15" s="20">
        <f t="shared" si="5"/>
        <v>0.0073</v>
      </c>
      <c r="K15" s="19">
        <v>41557600</v>
      </c>
      <c r="L15" s="20">
        <f t="shared" si="5"/>
        <v>0.0074</v>
      </c>
      <c r="M15" s="19">
        <v>41778400</v>
      </c>
      <c r="N15" s="20">
        <f t="shared" si="1"/>
        <v>0.0075</v>
      </c>
      <c r="O15" s="19">
        <v>41999600</v>
      </c>
      <c r="P15" s="20">
        <f t="shared" si="1"/>
        <v>0.0072</v>
      </c>
      <c r="Q15" s="19">
        <v>42235200</v>
      </c>
      <c r="R15" s="20">
        <f t="shared" si="2"/>
        <v>0.0071</v>
      </c>
      <c r="S15" s="19">
        <v>42456000</v>
      </c>
      <c r="T15" s="20">
        <f t="shared" si="2"/>
        <v>0.0069</v>
      </c>
      <c r="U15" s="19">
        <v>39989600</v>
      </c>
      <c r="V15" s="20">
        <f t="shared" si="6"/>
        <v>0.0064</v>
      </c>
      <c r="W15" s="19">
        <v>41464400</v>
      </c>
      <c r="X15" s="20">
        <f t="shared" si="6"/>
        <v>0.0066</v>
      </c>
      <c r="Y15" s="19">
        <v>41580000</v>
      </c>
      <c r="Z15" s="20">
        <f t="shared" si="3"/>
        <v>0.0063</v>
      </c>
    </row>
    <row r="16" spans="1:26" ht="36">
      <c r="A16" s="11">
        <v>10</v>
      </c>
      <c r="B16" s="12" t="s">
        <v>41</v>
      </c>
      <c r="C16" s="19">
        <v>4194418.86</v>
      </c>
      <c r="D16" s="20">
        <f t="shared" si="0"/>
        <v>0.0008</v>
      </c>
      <c r="E16" s="19">
        <v>4216337.28</v>
      </c>
      <c r="F16" s="20">
        <f t="shared" si="4"/>
        <v>0.0008</v>
      </c>
      <c r="G16" s="19">
        <v>4242172.68</v>
      </c>
      <c r="H16" s="20">
        <f t="shared" si="4"/>
        <v>0.0008</v>
      </c>
      <c r="I16" s="19">
        <v>4265674.56</v>
      </c>
      <c r="J16" s="20">
        <f t="shared" si="5"/>
        <v>0.0008</v>
      </c>
      <c r="K16" s="19">
        <v>4289968.17</v>
      </c>
      <c r="L16" s="20">
        <f t="shared" si="5"/>
        <v>0.0008</v>
      </c>
      <c r="M16" s="19">
        <v>4170708.63</v>
      </c>
      <c r="N16" s="20">
        <f t="shared" si="1"/>
        <v>0.0007</v>
      </c>
      <c r="O16" s="19">
        <v>4192918.74</v>
      </c>
      <c r="P16" s="20">
        <f t="shared" si="1"/>
        <v>0.0007</v>
      </c>
      <c r="Q16" s="19">
        <v>4216628.97</v>
      </c>
      <c r="R16" s="20">
        <f t="shared" si="2"/>
        <v>0.0007</v>
      </c>
      <c r="S16" s="19">
        <v>4238880.75</v>
      </c>
      <c r="T16" s="20">
        <f t="shared" si="2"/>
        <v>0.0007</v>
      </c>
      <c r="U16" s="19">
        <v>4260340.8</v>
      </c>
      <c r="V16" s="20">
        <f t="shared" si="6"/>
        <v>0.0007</v>
      </c>
      <c r="W16" s="19">
        <v>4284051.03</v>
      </c>
      <c r="X16" s="20">
        <f t="shared" si="6"/>
        <v>0.0007</v>
      </c>
      <c r="Y16" s="19">
        <v>4171542.03</v>
      </c>
      <c r="Z16" s="20">
        <f t="shared" si="3"/>
        <v>0.0006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4"/>
        <v>0</v>
      </c>
      <c r="G17" s="19">
        <v>0</v>
      </c>
      <c r="H17" s="20">
        <f t="shared" si="4"/>
        <v>0</v>
      </c>
      <c r="I17" s="19">
        <v>0</v>
      </c>
      <c r="J17" s="20">
        <f t="shared" si="5"/>
        <v>0</v>
      </c>
      <c r="K17" s="19">
        <v>0</v>
      </c>
      <c r="L17" s="20">
        <f t="shared" si="5"/>
        <v>0</v>
      </c>
      <c r="M17" s="19">
        <v>0</v>
      </c>
      <c r="N17" s="20">
        <f t="shared" si="1"/>
        <v>0</v>
      </c>
      <c r="O17" s="19">
        <v>0</v>
      </c>
      <c r="P17" s="20">
        <f t="shared" si="1"/>
        <v>0</v>
      </c>
      <c r="Q17" s="19">
        <v>0</v>
      </c>
      <c r="R17" s="20">
        <f t="shared" si="2"/>
        <v>0</v>
      </c>
      <c r="S17" s="19">
        <v>0</v>
      </c>
      <c r="T17" s="20">
        <f t="shared" si="2"/>
        <v>0</v>
      </c>
      <c r="U17" s="19">
        <v>0</v>
      </c>
      <c r="V17" s="20">
        <f t="shared" si="6"/>
        <v>0</v>
      </c>
      <c r="W17" s="19">
        <v>0</v>
      </c>
      <c r="X17" s="20">
        <f t="shared" si="6"/>
        <v>0</v>
      </c>
      <c r="Y17" s="19">
        <v>0</v>
      </c>
      <c r="Z17" s="20">
        <f t="shared" si="3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4"/>
        <v>0</v>
      </c>
      <c r="G18" s="19">
        <v>0</v>
      </c>
      <c r="H18" s="20">
        <f t="shared" si="4"/>
        <v>0</v>
      </c>
      <c r="I18" s="19">
        <v>0</v>
      </c>
      <c r="J18" s="20">
        <f t="shared" si="5"/>
        <v>0</v>
      </c>
      <c r="K18" s="19">
        <v>0</v>
      </c>
      <c r="L18" s="20">
        <f t="shared" si="5"/>
        <v>0</v>
      </c>
      <c r="M18" s="19">
        <v>0</v>
      </c>
      <c r="N18" s="20">
        <f t="shared" si="1"/>
        <v>0</v>
      </c>
      <c r="O18" s="19">
        <v>0</v>
      </c>
      <c r="P18" s="20">
        <f t="shared" si="1"/>
        <v>0</v>
      </c>
      <c r="Q18" s="19">
        <v>0</v>
      </c>
      <c r="R18" s="20">
        <f t="shared" si="2"/>
        <v>0</v>
      </c>
      <c r="S18" s="19">
        <v>31618125</v>
      </c>
      <c r="T18" s="20">
        <f>+ROUNDUP(S18/S$27,4)</f>
        <v>0.005200000000000001</v>
      </c>
      <c r="U18" s="19">
        <v>31760820</v>
      </c>
      <c r="V18" s="20">
        <f>+ROUNDUP(U18/U$27,4)</f>
        <v>0.0051</v>
      </c>
      <c r="W18" s="19">
        <v>31918005</v>
      </c>
      <c r="X18" s="20">
        <f>+ROUND(W18/W$27,4)</f>
        <v>0.0051</v>
      </c>
      <c r="Y18" s="19">
        <v>32070780</v>
      </c>
      <c r="Z18" s="20">
        <f t="shared" si="3"/>
        <v>0.0049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0"/>
        <v>0</v>
      </c>
      <c r="E19" s="19">
        <v>0</v>
      </c>
      <c r="F19" s="20">
        <f t="shared" si="4"/>
        <v>0</v>
      </c>
      <c r="G19" s="19">
        <v>0</v>
      </c>
      <c r="H19" s="20">
        <f t="shared" si="4"/>
        <v>0</v>
      </c>
      <c r="I19" s="19">
        <v>0</v>
      </c>
      <c r="J19" s="20">
        <f t="shared" si="5"/>
        <v>0</v>
      </c>
      <c r="K19" s="19">
        <v>0</v>
      </c>
      <c r="L19" s="20">
        <f t="shared" si="5"/>
        <v>0</v>
      </c>
      <c r="M19" s="19">
        <v>0</v>
      </c>
      <c r="N19" s="20">
        <f t="shared" si="1"/>
        <v>0</v>
      </c>
      <c r="O19" s="19">
        <v>0</v>
      </c>
      <c r="P19" s="20">
        <f t="shared" si="1"/>
        <v>0</v>
      </c>
      <c r="Q19" s="19">
        <v>0</v>
      </c>
      <c r="R19" s="20">
        <f t="shared" si="2"/>
        <v>0</v>
      </c>
      <c r="S19" s="19">
        <v>0</v>
      </c>
      <c r="T19" s="20">
        <f t="shared" si="2"/>
        <v>0</v>
      </c>
      <c r="U19" s="19">
        <v>0</v>
      </c>
      <c r="V19" s="20">
        <f aca="true" t="shared" si="7" ref="V19:X25">+ROUND(U19/U$27,4)</f>
        <v>0</v>
      </c>
      <c r="W19" s="19">
        <v>0</v>
      </c>
      <c r="X19" s="20">
        <f t="shared" si="7"/>
        <v>0</v>
      </c>
      <c r="Y19" s="19">
        <v>0</v>
      </c>
      <c r="Z19" s="20">
        <f t="shared" si="3"/>
        <v>0</v>
      </c>
    </row>
    <row r="20" spans="1:26" ht="24">
      <c r="A20" s="11">
        <v>13</v>
      </c>
      <c r="B20" s="12" t="s">
        <v>24</v>
      </c>
      <c r="C20" s="19">
        <v>104308023</v>
      </c>
      <c r="D20" s="20">
        <f t="shared" si="0"/>
        <v>0.0203</v>
      </c>
      <c r="E20" s="19">
        <v>104761363.7</v>
      </c>
      <c r="F20" s="20">
        <f t="shared" si="4"/>
        <v>0.0202</v>
      </c>
      <c r="G20" s="19">
        <v>104701988.7</v>
      </c>
      <c r="H20" s="20">
        <f t="shared" si="4"/>
        <v>0.0191</v>
      </c>
      <c r="I20" s="19">
        <v>104056623.4</v>
      </c>
      <c r="J20" s="20">
        <f t="shared" si="5"/>
        <v>0.0185</v>
      </c>
      <c r="K20" s="19">
        <v>149398772.3</v>
      </c>
      <c r="L20" s="20">
        <f t="shared" si="5"/>
        <v>0.0265</v>
      </c>
      <c r="M20" s="19">
        <v>164230754.1</v>
      </c>
      <c r="N20" s="20">
        <f t="shared" si="1"/>
        <v>0.0295</v>
      </c>
      <c r="O20" s="19">
        <v>165062812.4</v>
      </c>
      <c r="P20" s="20">
        <f t="shared" si="1"/>
        <v>0.0284</v>
      </c>
      <c r="Q20" s="19">
        <v>165581633.1</v>
      </c>
      <c r="R20" s="20">
        <f t="shared" si="2"/>
        <v>0.028</v>
      </c>
      <c r="S20" s="19">
        <v>119911768.6</v>
      </c>
      <c r="T20" s="20">
        <f t="shared" si="2"/>
        <v>0.0195</v>
      </c>
      <c r="U20" s="19">
        <v>120123515.9</v>
      </c>
      <c r="V20" s="20">
        <f t="shared" si="7"/>
        <v>0.0192</v>
      </c>
      <c r="W20" s="19">
        <v>119653027</v>
      </c>
      <c r="X20" s="20">
        <f t="shared" si="7"/>
        <v>0.019</v>
      </c>
      <c r="Y20" s="19">
        <v>118797065.6</v>
      </c>
      <c r="Z20" s="20">
        <f t="shared" si="3"/>
        <v>0.0181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0"/>
        <v>0</v>
      </c>
      <c r="E21" s="19">
        <v>0</v>
      </c>
      <c r="F21" s="20">
        <f t="shared" si="4"/>
        <v>0</v>
      </c>
      <c r="G21" s="19">
        <v>0</v>
      </c>
      <c r="H21" s="20">
        <f t="shared" si="4"/>
        <v>0</v>
      </c>
      <c r="I21" s="19">
        <v>0</v>
      </c>
      <c r="J21" s="20">
        <f t="shared" si="5"/>
        <v>0</v>
      </c>
      <c r="K21" s="19">
        <v>0</v>
      </c>
      <c r="L21" s="20">
        <f t="shared" si="5"/>
        <v>0</v>
      </c>
      <c r="M21" s="19">
        <v>0</v>
      </c>
      <c r="N21" s="20">
        <f t="shared" si="1"/>
        <v>0</v>
      </c>
      <c r="O21" s="19">
        <v>0</v>
      </c>
      <c r="P21" s="20">
        <f t="shared" si="1"/>
        <v>0</v>
      </c>
      <c r="Q21" s="19">
        <v>0</v>
      </c>
      <c r="R21" s="20">
        <f t="shared" si="2"/>
        <v>0</v>
      </c>
      <c r="S21" s="19">
        <v>46297972.8</v>
      </c>
      <c r="T21" s="20">
        <f t="shared" si="2"/>
        <v>0.0075</v>
      </c>
      <c r="U21" s="19">
        <v>46566838.8</v>
      </c>
      <c r="V21" s="20">
        <f t="shared" si="7"/>
        <v>0.0074</v>
      </c>
      <c r="W21" s="19">
        <v>45000000</v>
      </c>
      <c r="X21" s="20">
        <f t="shared" si="7"/>
        <v>0.0072</v>
      </c>
      <c r="Y21" s="19">
        <v>45288554.4</v>
      </c>
      <c r="Z21" s="20">
        <f t="shared" si="3"/>
        <v>0.0069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0"/>
        <v>0</v>
      </c>
      <c r="E22" s="19">
        <v>0</v>
      </c>
      <c r="F22" s="20">
        <f t="shared" si="4"/>
        <v>0</v>
      </c>
      <c r="G22" s="19">
        <v>0</v>
      </c>
      <c r="H22" s="20">
        <f t="shared" si="4"/>
        <v>0</v>
      </c>
      <c r="I22" s="19">
        <v>0</v>
      </c>
      <c r="J22" s="20">
        <f t="shared" si="5"/>
        <v>0</v>
      </c>
      <c r="K22" s="19">
        <v>0</v>
      </c>
      <c r="L22" s="20">
        <f t="shared" si="5"/>
        <v>0</v>
      </c>
      <c r="M22" s="19">
        <v>0</v>
      </c>
      <c r="N22" s="20">
        <f t="shared" si="1"/>
        <v>0</v>
      </c>
      <c r="O22" s="19">
        <v>0</v>
      </c>
      <c r="P22" s="20">
        <f t="shared" si="1"/>
        <v>0</v>
      </c>
      <c r="Q22" s="19">
        <v>0</v>
      </c>
      <c r="R22" s="20">
        <f t="shared" si="2"/>
        <v>0</v>
      </c>
      <c r="S22" s="19">
        <v>0</v>
      </c>
      <c r="T22" s="20">
        <f t="shared" si="2"/>
        <v>0</v>
      </c>
      <c r="U22" s="19">
        <v>0</v>
      </c>
      <c r="V22" s="20">
        <f t="shared" si="7"/>
        <v>0</v>
      </c>
      <c r="W22" s="19">
        <v>0</v>
      </c>
      <c r="X22" s="20">
        <f t="shared" si="7"/>
        <v>0</v>
      </c>
      <c r="Y22" s="19">
        <v>0</v>
      </c>
      <c r="Z22" s="20">
        <f t="shared" si="3"/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0"/>
        <v>0</v>
      </c>
      <c r="E23" s="19">
        <v>0</v>
      </c>
      <c r="F23" s="20">
        <f t="shared" si="4"/>
        <v>0</v>
      </c>
      <c r="G23" s="19">
        <v>0</v>
      </c>
      <c r="H23" s="20">
        <f t="shared" si="4"/>
        <v>0</v>
      </c>
      <c r="I23" s="19">
        <v>0</v>
      </c>
      <c r="J23" s="20">
        <f t="shared" si="5"/>
        <v>0</v>
      </c>
      <c r="K23" s="19">
        <v>0</v>
      </c>
      <c r="L23" s="20">
        <f t="shared" si="5"/>
        <v>0</v>
      </c>
      <c r="M23" s="19">
        <v>0</v>
      </c>
      <c r="N23" s="20">
        <f t="shared" si="1"/>
        <v>0</v>
      </c>
      <c r="O23" s="19">
        <v>0</v>
      </c>
      <c r="P23" s="20">
        <f t="shared" si="1"/>
        <v>0</v>
      </c>
      <c r="Q23" s="19">
        <v>0</v>
      </c>
      <c r="R23" s="20">
        <f t="shared" si="2"/>
        <v>0</v>
      </c>
      <c r="S23" s="19">
        <v>0</v>
      </c>
      <c r="T23" s="20">
        <f t="shared" si="2"/>
        <v>0</v>
      </c>
      <c r="U23" s="19">
        <v>0</v>
      </c>
      <c r="V23" s="20">
        <f t="shared" si="7"/>
        <v>0</v>
      </c>
      <c r="W23" s="19">
        <v>0</v>
      </c>
      <c r="X23" s="20">
        <f t="shared" si="7"/>
        <v>0</v>
      </c>
      <c r="Y23" s="19">
        <v>0</v>
      </c>
      <c r="Z23" s="20">
        <f t="shared" si="3"/>
        <v>0</v>
      </c>
    </row>
    <row r="24" spans="1:26" ht="36">
      <c r="A24" s="11">
        <v>14</v>
      </c>
      <c r="B24" s="12" t="s">
        <v>47</v>
      </c>
      <c r="C24" s="19">
        <v>84593389.71</v>
      </c>
      <c r="D24" s="20">
        <f t="shared" si="0"/>
        <v>0.0165</v>
      </c>
      <c r="E24" s="19">
        <v>84928798.9</v>
      </c>
      <c r="F24" s="20">
        <f t="shared" si="4"/>
        <v>0.0164</v>
      </c>
      <c r="G24" s="19">
        <v>86077643.05</v>
      </c>
      <c r="H24" s="20">
        <f t="shared" si="4"/>
        <v>0.0157</v>
      </c>
      <c r="I24" s="19">
        <v>85802334.99</v>
      </c>
      <c r="J24" s="20">
        <f t="shared" si="5"/>
        <v>0.0152</v>
      </c>
      <c r="K24" s="19">
        <v>128886083.7</v>
      </c>
      <c r="L24" s="20">
        <f>+ROUNDDOWN(K24/K$27,4)</f>
        <v>0.0228</v>
      </c>
      <c r="M24" s="19">
        <v>192544385.54</v>
      </c>
      <c r="N24" s="20">
        <f t="shared" si="1"/>
        <v>0.0346</v>
      </c>
      <c r="O24" s="19">
        <v>193894113.77</v>
      </c>
      <c r="P24" s="20">
        <f t="shared" si="1"/>
        <v>0.0334</v>
      </c>
      <c r="Q24" s="19">
        <v>196457725.65</v>
      </c>
      <c r="R24" s="20">
        <f t="shared" si="2"/>
        <v>0.0332</v>
      </c>
      <c r="S24" s="19">
        <v>196504801.99</v>
      </c>
      <c r="T24" s="20">
        <f t="shared" si="2"/>
        <v>0.032</v>
      </c>
      <c r="U24" s="19">
        <v>186870902.56</v>
      </c>
      <c r="V24" s="20">
        <f t="shared" si="7"/>
        <v>0.0299</v>
      </c>
      <c r="W24" s="19">
        <v>186856020.54</v>
      </c>
      <c r="X24" s="20">
        <f t="shared" si="7"/>
        <v>0.0297</v>
      </c>
      <c r="Y24" s="19">
        <v>187876088.44</v>
      </c>
      <c r="Z24" s="20">
        <f t="shared" si="3"/>
        <v>0.0286</v>
      </c>
    </row>
    <row r="25" spans="1:26" ht="12">
      <c r="A25" s="11">
        <v>15</v>
      </c>
      <c r="B25" s="12" t="s">
        <v>32</v>
      </c>
      <c r="C25" s="19">
        <v>37892582.71</v>
      </c>
      <c r="D25" s="20">
        <v>0.0075</v>
      </c>
      <c r="E25" s="19">
        <v>119720379.47999999</v>
      </c>
      <c r="F25" s="20">
        <f t="shared" si="4"/>
        <v>0.0231</v>
      </c>
      <c r="G25" s="19">
        <v>1965881.34</v>
      </c>
      <c r="H25" s="20">
        <f t="shared" si="4"/>
        <v>0.0004</v>
      </c>
      <c r="I25" s="19">
        <v>43949497.43</v>
      </c>
      <c r="J25" s="20">
        <f t="shared" si="5"/>
        <v>0.0078</v>
      </c>
      <c r="K25" s="19">
        <v>110955392.76999998</v>
      </c>
      <c r="L25" s="20">
        <f t="shared" si="5"/>
        <v>0.0197</v>
      </c>
      <c r="M25" s="19">
        <v>13696180.530000001</v>
      </c>
      <c r="N25" s="20">
        <f>+ROUNDDOWN(M25/M$27,4)</f>
        <v>0.0024</v>
      </c>
      <c r="O25" s="19">
        <v>49418057.65</v>
      </c>
      <c r="P25" s="20">
        <f>+ROUNDUP(O25/O$27,4)</f>
        <v>0.0086</v>
      </c>
      <c r="Q25" s="19">
        <v>102890034.55</v>
      </c>
      <c r="R25" s="20">
        <f t="shared" si="2"/>
        <v>0.0174</v>
      </c>
      <c r="S25" s="19">
        <v>43785691.629999995</v>
      </c>
      <c r="T25" s="20">
        <f t="shared" si="2"/>
        <v>0.0071</v>
      </c>
      <c r="U25" s="19">
        <v>49526841.769999996</v>
      </c>
      <c r="V25" s="20">
        <f t="shared" si="7"/>
        <v>0.0079</v>
      </c>
      <c r="W25" s="19">
        <v>138037972.89</v>
      </c>
      <c r="X25" s="20">
        <f t="shared" si="7"/>
        <v>0.0219</v>
      </c>
      <c r="Y25" s="19">
        <v>37817092.37</v>
      </c>
      <c r="Z25" s="20">
        <f t="shared" si="3"/>
        <v>0.0058</v>
      </c>
    </row>
    <row r="26" spans="1:26" ht="12.75" thickBot="1">
      <c r="A26" s="13"/>
      <c r="B26" s="10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</row>
    <row r="27" spans="1:26" ht="12.75" thickBot="1">
      <c r="A27" s="68" t="s">
        <v>33</v>
      </c>
      <c r="B27" s="69"/>
      <c r="C27" s="23">
        <f aca="true" t="shared" si="8" ref="C27:H27">SUM(C5:C26)</f>
        <v>5132861145.0199995</v>
      </c>
      <c r="D27" s="24">
        <f t="shared" si="8"/>
        <v>1</v>
      </c>
      <c r="E27" s="23">
        <f t="shared" si="8"/>
        <v>5180393734.299999</v>
      </c>
      <c r="F27" s="24">
        <f t="shared" si="8"/>
        <v>1</v>
      </c>
      <c r="G27" s="23">
        <f t="shared" si="8"/>
        <v>5479002556.000001</v>
      </c>
      <c r="H27" s="24">
        <f t="shared" si="8"/>
        <v>0.9999999999999999</v>
      </c>
      <c r="I27" s="23">
        <f aca="true" t="shared" si="9" ref="I27:N27">SUM(I5:I26)</f>
        <v>5631538186.31</v>
      </c>
      <c r="J27" s="24">
        <f t="shared" si="9"/>
        <v>1</v>
      </c>
      <c r="K27" s="23">
        <f t="shared" si="9"/>
        <v>5640075649.77</v>
      </c>
      <c r="L27" s="24">
        <f t="shared" si="9"/>
        <v>1</v>
      </c>
      <c r="M27" s="23">
        <f t="shared" si="9"/>
        <v>5571651371.400001</v>
      </c>
      <c r="N27" s="24">
        <f t="shared" si="9"/>
        <v>0.9999999999999999</v>
      </c>
      <c r="O27" s="23">
        <f aca="true" t="shared" si="10" ref="O27:T27">SUM(O5:O26)</f>
        <v>5804844389.030001</v>
      </c>
      <c r="P27" s="24">
        <f t="shared" si="10"/>
        <v>1</v>
      </c>
      <c r="Q27" s="23">
        <f t="shared" si="10"/>
        <v>5920053850.690001</v>
      </c>
      <c r="R27" s="24">
        <f t="shared" si="10"/>
        <v>1</v>
      </c>
      <c r="S27" s="23">
        <f t="shared" si="10"/>
        <v>6140768455.040001</v>
      </c>
      <c r="T27" s="24">
        <f t="shared" si="10"/>
        <v>1</v>
      </c>
      <c r="U27" s="23">
        <f aca="true" t="shared" si="11" ref="U27:Z27">SUM(U5:U26)</f>
        <v>6257121309.5</v>
      </c>
      <c r="V27" s="24">
        <f t="shared" si="11"/>
        <v>1</v>
      </c>
      <c r="W27" s="23">
        <f t="shared" si="11"/>
        <v>6291801067.079999</v>
      </c>
      <c r="X27" s="24">
        <f t="shared" si="11"/>
        <v>1</v>
      </c>
      <c r="Y27" s="23">
        <f t="shared" si="11"/>
        <v>6568145186.990001</v>
      </c>
      <c r="Z27" s="24">
        <f t="shared" si="11"/>
        <v>0.9999999999999999</v>
      </c>
    </row>
  </sheetData>
  <sheetProtection/>
  <mergeCells count="14">
    <mergeCell ref="A27:B27"/>
    <mergeCell ref="A4:B4"/>
    <mergeCell ref="C4:D4"/>
    <mergeCell ref="E4:F4"/>
    <mergeCell ref="Y4:Z4"/>
    <mergeCell ref="G4:H4"/>
    <mergeCell ref="S4:T4"/>
    <mergeCell ref="Q4:R4"/>
    <mergeCell ref="O4:P4"/>
    <mergeCell ref="M4:N4"/>
    <mergeCell ref="K4:L4"/>
    <mergeCell ref="I4:J4"/>
    <mergeCell ref="W4:X4"/>
    <mergeCell ref="U4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Z27"/>
  <sheetViews>
    <sheetView zoomScale="80" zoomScaleNormal="80" zoomScalePageLayoutView="0" workbookViewId="0" topLeftCell="A4">
      <pane xSplit="2" ySplit="1" topLeftCell="U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Y5" sqref="Y5:Y25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9.125" style="2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9" width="13.625" style="2" bestFit="1" customWidth="1"/>
    <col min="10" max="10" width="9.125" style="2" customWidth="1"/>
    <col min="11" max="11" width="13.625" style="2" bestFit="1" customWidth="1"/>
    <col min="12" max="12" width="9.125" style="2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875" style="2" bestFit="1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40574</v>
      </c>
      <c r="D4" s="73"/>
      <c r="E4" s="72">
        <v>40602</v>
      </c>
      <c r="F4" s="73"/>
      <c r="G4" s="72">
        <v>40633</v>
      </c>
      <c r="H4" s="73"/>
      <c r="I4" s="72">
        <v>40662</v>
      </c>
      <c r="J4" s="73"/>
      <c r="K4" s="72">
        <v>40694</v>
      </c>
      <c r="L4" s="73"/>
      <c r="M4" s="72">
        <v>40724</v>
      </c>
      <c r="N4" s="73"/>
      <c r="O4" s="72">
        <v>40753</v>
      </c>
      <c r="P4" s="73"/>
      <c r="Q4" s="72">
        <v>40786</v>
      </c>
      <c r="R4" s="73"/>
      <c r="S4" s="72">
        <v>40816</v>
      </c>
      <c r="T4" s="73"/>
      <c r="U4" s="72">
        <v>40847</v>
      </c>
      <c r="V4" s="73"/>
      <c r="W4" s="72">
        <v>40877</v>
      </c>
      <c r="X4" s="73"/>
      <c r="Y4" s="72">
        <v>40907</v>
      </c>
      <c r="Z4" s="73"/>
    </row>
    <row r="5" spans="1:26" ht="36">
      <c r="A5" s="9">
        <v>1</v>
      </c>
      <c r="B5" s="12" t="s">
        <v>8</v>
      </c>
      <c r="C5" s="19">
        <v>3558978043.19</v>
      </c>
      <c r="D5" s="20">
        <f>+ROUND(C5/C$27,4)</f>
        <v>0.5467</v>
      </c>
      <c r="E5" s="19">
        <v>3601927380.2500005</v>
      </c>
      <c r="F5" s="20">
        <f>+ROUND(E5/E$27,4)</f>
        <v>0.5412</v>
      </c>
      <c r="G5" s="19">
        <v>3691595966.02</v>
      </c>
      <c r="H5" s="20">
        <f aca="true" t="shared" si="0" ref="H5:J17">+ROUND(G5/G$27,4)</f>
        <v>0.5358</v>
      </c>
      <c r="I5" s="19">
        <v>3712552711.6099997</v>
      </c>
      <c r="J5" s="20">
        <f t="shared" si="0"/>
        <v>0.5273</v>
      </c>
      <c r="K5" s="19">
        <v>3737366406.9600005</v>
      </c>
      <c r="L5" s="20">
        <f>+ROUND(K5/K$27,4)</f>
        <v>0.5269</v>
      </c>
      <c r="M5" s="19">
        <v>3729791019.77</v>
      </c>
      <c r="N5" s="20">
        <f>+ROUND(M5/M$27,4)</f>
        <v>0.5251</v>
      </c>
      <c r="O5" s="19">
        <v>3791951868.3</v>
      </c>
      <c r="P5" s="20">
        <f>+ROUND(O5/O$27,4)</f>
        <v>0.5384</v>
      </c>
      <c r="Q5" s="19">
        <v>3752090403.26</v>
      </c>
      <c r="R5" s="20">
        <f>+ROUND(Q5/Q$27,4)</f>
        <v>0.5484</v>
      </c>
      <c r="S5" s="19">
        <v>3725151595.76</v>
      </c>
      <c r="T5" s="20">
        <f>+ROUND(S5/S$27,4)</f>
        <v>0.5598</v>
      </c>
      <c r="U5" s="19">
        <v>3747360718.94</v>
      </c>
      <c r="V5" s="20">
        <f>+ROUND(U5/U$27,4)</f>
        <v>0.5448</v>
      </c>
      <c r="W5" s="19">
        <v>3788184035</v>
      </c>
      <c r="X5" s="20">
        <f>+ROUND(W5/W$27,4)</f>
        <v>0.5632</v>
      </c>
      <c r="Y5" s="19">
        <v>3843211768.89</v>
      </c>
      <c r="Z5" s="20">
        <f>+ROUNDUP(Y5/Y$27,4)</f>
        <v>0.5712</v>
      </c>
    </row>
    <row r="6" spans="1:26" ht="24">
      <c r="A6" s="9" t="s">
        <v>35</v>
      </c>
      <c r="B6" s="10" t="s">
        <v>37</v>
      </c>
      <c r="C6" s="19">
        <v>0</v>
      </c>
      <c r="D6" s="20">
        <f aca="true" t="shared" si="1" ref="D6:F25">+ROUND(C6/C$27,4)</f>
        <v>0</v>
      </c>
      <c r="E6" s="19">
        <v>0</v>
      </c>
      <c r="F6" s="20">
        <f t="shared" si="1"/>
        <v>0</v>
      </c>
      <c r="G6" s="19">
        <v>0</v>
      </c>
      <c r="H6" s="20">
        <f t="shared" si="0"/>
        <v>0</v>
      </c>
      <c r="I6" s="19">
        <v>0</v>
      </c>
      <c r="J6" s="20">
        <f t="shared" si="0"/>
        <v>0</v>
      </c>
      <c r="K6" s="19">
        <v>0</v>
      </c>
      <c r="L6" s="20">
        <f>+ROUND(K6/K$27,4)</f>
        <v>0</v>
      </c>
      <c r="M6" s="19">
        <v>0</v>
      </c>
      <c r="N6" s="20">
        <f aca="true" t="shared" si="2" ref="N6:P25">+ROUND(M6/M$27,4)</f>
        <v>0</v>
      </c>
      <c r="O6" s="19">
        <v>0</v>
      </c>
      <c r="P6" s="20">
        <f t="shared" si="2"/>
        <v>0</v>
      </c>
      <c r="Q6" s="19">
        <v>0</v>
      </c>
      <c r="R6" s="20">
        <f>+ROUND(Q6/Q$27,4)</f>
        <v>0</v>
      </c>
      <c r="S6" s="19">
        <v>0</v>
      </c>
      <c r="T6" s="20">
        <f>+ROUND(S6/S$27,4)</f>
        <v>0</v>
      </c>
      <c r="U6" s="19">
        <v>0</v>
      </c>
      <c r="V6" s="20">
        <f>+ROUND(U6/U$27,4)</f>
        <v>0</v>
      </c>
      <c r="W6" s="19">
        <v>0</v>
      </c>
      <c r="X6" s="20">
        <f>+ROUND(W6/W$27,4)</f>
        <v>0</v>
      </c>
      <c r="Y6" s="19">
        <v>0</v>
      </c>
      <c r="Z6" s="20">
        <f>+ROUND(Y6/Y$27,4)</f>
        <v>0</v>
      </c>
    </row>
    <row r="7" spans="1:26" ht="48">
      <c r="A7" s="11">
        <v>2</v>
      </c>
      <c r="B7" s="12" t="s">
        <v>9</v>
      </c>
      <c r="C7" s="19">
        <v>14509193.64</v>
      </c>
      <c r="D7" s="20">
        <f t="shared" si="1"/>
        <v>0.0022</v>
      </c>
      <c r="E7" s="19">
        <v>0</v>
      </c>
      <c r="F7" s="20">
        <f t="shared" si="1"/>
        <v>0</v>
      </c>
      <c r="G7" s="19">
        <v>0</v>
      </c>
      <c r="H7" s="20">
        <f t="shared" si="0"/>
        <v>0</v>
      </c>
      <c r="I7" s="19">
        <v>0</v>
      </c>
      <c r="J7" s="20">
        <f t="shared" si="0"/>
        <v>0</v>
      </c>
      <c r="K7" s="19">
        <v>0</v>
      </c>
      <c r="L7" s="20">
        <f>+ROUND(K7/K$27,4)</f>
        <v>0</v>
      </c>
      <c r="M7" s="19">
        <v>0</v>
      </c>
      <c r="N7" s="20">
        <f t="shared" si="2"/>
        <v>0</v>
      </c>
      <c r="O7" s="19">
        <v>0</v>
      </c>
      <c r="P7" s="20">
        <f t="shared" si="2"/>
        <v>0</v>
      </c>
      <c r="Q7" s="19">
        <v>0</v>
      </c>
      <c r="R7" s="20">
        <f>+ROUND(Q7/Q$27,4)</f>
        <v>0</v>
      </c>
      <c r="S7" s="19">
        <v>0</v>
      </c>
      <c r="T7" s="20">
        <f>+ROUND(S7/S$27,4)</f>
        <v>0</v>
      </c>
      <c r="U7" s="19">
        <v>0</v>
      </c>
      <c r="V7" s="20">
        <f>+ROUND(U7/U$27,4)</f>
        <v>0</v>
      </c>
      <c r="W7" s="19">
        <v>0</v>
      </c>
      <c r="X7" s="20">
        <f>+ROUND(W7/W$27,4)</f>
        <v>0</v>
      </c>
      <c r="Y7" s="19">
        <v>0</v>
      </c>
      <c r="Z7" s="20">
        <f>+ROUND(Y7/Y$27,4)</f>
        <v>0</v>
      </c>
    </row>
    <row r="8" spans="1:26" ht="12">
      <c r="A8" s="11">
        <v>3</v>
      </c>
      <c r="B8" s="12" t="s">
        <v>10</v>
      </c>
      <c r="C8" s="19">
        <v>61194298.01</v>
      </c>
      <c r="D8" s="20">
        <f t="shared" si="1"/>
        <v>0.0094</v>
      </c>
      <c r="E8" s="19">
        <v>39651162.16</v>
      </c>
      <c r="F8" s="20">
        <f t="shared" si="1"/>
        <v>0.006</v>
      </c>
      <c r="G8" s="19">
        <v>84730667.31</v>
      </c>
      <c r="H8" s="20">
        <f t="shared" si="0"/>
        <v>0.0123</v>
      </c>
      <c r="I8" s="19">
        <v>110611359.4</v>
      </c>
      <c r="J8" s="20">
        <f t="shared" si="0"/>
        <v>0.0157</v>
      </c>
      <c r="K8" s="19">
        <v>98017744.88</v>
      </c>
      <c r="L8" s="20">
        <f>+ROUND(K8/K$27,4)</f>
        <v>0.0138</v>
      </c>
      <c r="M8" s="19">
        <v>172223300.86</v>
      </c>
      <c r="N8" s="20">
        <f t="shared" si="2"/>
        <v>0.0242</v>
      </c>
      <c r="O8" s="19">
        <v>79146567.36</v>
      </c>
      <c r="P8" s="20">
        <f t="shared" si="2"/>
        <v>0.0112</v>
      </c>
      <c r="Q8" s="19">
        <v>35770195.49</v>
      </c>
      <c r="R8" s="20">
        <f>+ROUND(Q8/Q$27,4)</f>
        <v>0.0052</v>
      </c>
      <c r="S8" s="19">
        <v>126528830.6</v>
      </c>
      <c r="T8" s="20">
        <f>+ROUND(S8/S$27,4)</f>
        <v>0.019</v>
      </c>
      <c r="U8" s="19">
        <v>203412754.31</v>
      </c>
      <c r="V8" s="20">
        <f>+ROUND(U8/U$27,4)</f>
        <v>0.0296</v>
      </c>
      <c r="W8" s="19">
        <v>87706780</v>
      </c>
      <c r="X8" s="20">
        <f>+ROUNDUP(W8/W$27,4)</f>
        <v>0.013099999999999999</v>
      </c>
      <c r="Y8" s="19">
        <v>122160419.08</v>
      </c>
      <c r="Z8" s="20">
        <f>+ROUNDUP(Y8/Y$27,4)</f>
        <v>0.0182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1"/>
        <v>0</v>
      </c>
      <c r="E9" s="19">
        <v>0</v>
      </c>
      <c r="F9" s="20">
        <f t="shared" si="1"/>
        <v>0</v>
      </c>
      <c r="G9" s="19">
        <v>0</v>
      </c>
      <c r="H9" s="20">
        <f t="shared" si="0"/>
        <v>0</v>
      </c>
      <c r="I9" s="19">
        <v>0</v>
      </c>
      <c r="J9" s="20">
        <f t="shared" si="0"/>
        <v>0</v>
      </c>
      <c r="K9" s="19">
        <v>0</v>
      </c>
      <c r="L9" s="20">
        <f>+ROUND(K9/K$27,4)</f>
        <v>0</v>
      </c>
      <c r="M9" s="19">
        <v>0</v>
      </c>
      <c r="N9" s="20">
        <f t="shared" si="2"/>
        <v>0</v>
      </c>
      <c r="O9" s="19">
        <v>0</v>
      </c>
      <c r="P9" s="20">
        <f t="shared" si="2"/>
        <v>0</v>
      </c>
      <c r="Q9" s="19">
        <v>0</v>
      </c>
      <c r="R9" s="20">
        <f>+ROUND(Q9/Q$27,4)</f>
        <v>0</v>
      </c>
      <c r="S9" s="19">
        <v>0</v>
      </c>
      <c r="T9" s="20">
        <f>+ROUND(S9/S$27,4)</f>
        <v>0</v>
      </c>
      <c r="U9" s="19">
        <v>0</v>
      </c>
      <c r="V9" s="20">
        <f>+ROUND(U9/U$27,4)</f>
        <v>0</v>
      </c>
      <c r="W9" s="19">
        <v>0</v>
      </c>
      <c r="X9" s="20">
        <f>+ROUND(W9/W$27,4)</f>
        <v>0</v>
      </c>
      <c r="Y9" s="19">
        <v>0</v>
      </c>
      <c r="Z9" s="20">
        <f aca="true" t="shared" si="3" ref="Z9:Z24">+ROUND(Y9/Y$27,4)</f>
        <v>0</v>
      </c>
    </row>
    <row r="10" spans="1:26" ht="36">
      <c r="A10" s="11">
        <v>4</v>
      </c>
      <c r="B10" s="12" t="s">
        <v>13</v>
      </c>
      <c r="C10" s="19">
        <v>2442417147</v>
      </c>
      <c r="D10" s="20">
        <f t="shared" si="1"/>
        <v>0.3752</v>
      </c>
      <c r="E10" s="19">
        <v>2483172877.9</v>
      </c>
      <c r="F10" s="20">
        <f t="shared" si="1"/>
        <v>0.3731</v>
      </c>
      <c r="G10" s="19">
        <v>2599397270.91</v>
      </c>
      <c r="H10" s="20">
        <f t="shared" si="0"/>
        <v>0.3773</v>
      </c>
      <c r="I10" s="19">
        <v>2690138036.649999</v>
      </c>
      <c r="J10" s="20">
        <f t="shared" si="0"/>
        <v>0.3821</v>
      </c>
      <c r="K10" s="19">
        <v>2685214612.059998</v>
      </c>
      <c r="L10" s="20">
        <f>+ROUNDUP(K10/K$27,4)</f>
        <v>0.3786</v>
      </c>
      <c r="M10" s="19">
        <v>2644484459.29</v>
      </c>
      <c r="N10" s="20">
        <f t="shared" si="2"/>
        <v>0.3723</v>
      </c>
      <c r="O10" s="19">
        <v>2494141060.5499997</v>
      </c>
      <c r="P10" s="20">
        <f t="shared" si="2"/>
        <v>0.3541</v>
      </c>
      <c r="Q10" s="19">
        <v>2275168163.26</v>
      </c>
      <c r="R10" s="20">
        <f>+ROUNDUP(Q10/Q$27,4)</f>
        <v>0.3326</v>
      </c>
      <c r="S10" s="19">
        <v>2093644391.4199998</v>
      </c>
      <c r="T10" s="20">
        <f>+ROUNDUP(S10/S$27,4)</f>
        <v>0.3147</v>
      </c>
      <c r="U10" s="19">
        <v>2265839670.24</v>
      </c>
      <c r="V10" s="20">
        <f>+ROUNDUP(U10/U$27,4)</f>
        <v>0.3295</v>
      </c>
      <c r="W10" s="19">
        <v>2127573974</v>
      </c>
      <c r="X10" s="20">
        <f>+ROUND(W10/W$27,4)</f>
        <v>0.3163</v>
      </c>
      <c r="Y10" s="19">
        <v>2060783796.9500003</v>
      </c>
      <c r="Z10" s="20">
        <f t="shared" si="3"/>
        <v>0.3063</v>
      </c>
    </row>
    <row r="11" spans="1:26" ht="84">
      <c r="A11" s="11">
        <v>5</v>
      </c>
      <c r="B11" s="12" t="s">
        <v>38</v>
      </c>
      <c r="C11" s="19">
        <v>642746.02</v>
      </c>
      <c r="D11" s="20">
        <f t="shared" si="1"/>
        <v>0.0001</v>
      </c>
      <c r="E11" s="19">
        <v>528346.26</v>
      </c>
      <c r="F11" s="20">
        <f t="shared" si="1"/>
        <v>0.0001</v>
      </c>
      <c r="G11" s="19">
        <v>392796.1</v>
      </c>
      <c r="H11" s="20">
        <f t="shared" si="0"/>
        <v>0.0001</v>
      </c>
      <c r="I11" s="19">
        <v>6169380</v>
      </c>
      <c r="J11" s="20">
        <f t="shared" si="0"/>
        <v>0.0009</v>
      </c>
      <c r="K11" s="19">
        <v>0</v>
      </c>
      <c r="L11" s="20">
        <f aca="true" t="shared" si="4" ref="L11:L25">+ROUND(K11/K$27,4)</f>
        <v>0</v>
      </c>
      <c r="M11" s="19">
        <v>0</v>
      </c>
      <c r="N11" s="20">
        <f t="shared" si="2"/>
        <v>0</v>
      </c>
      <c r="O11" s="19">
        <v>0</v>
      </c>
      <c r="P11" s="20">
        <f t="shared" si="2"/>
        <v>0</v>
      </c>
      <c r="Q11" s="19">
        <v>0</v>
      </c>
      <c r="R11" s="20">
        <f aca="true" t="shared" si="5" ref="R11:T25">+ROUND(Q11/Q$27,4)</f>
        <v>0</v>
      </c>
      <c r="S11" s="19">
        <v>0</v>
      </c>
      <c r="T11" s="20">
        <f t="shared" si="5"/>
        <v>0</v>
      </c>
      <c r="U11" s="19">
        <v>6915000</v>
      </c>
      <c r="V11" s="20">
        <f aca="true" t="shared" si="6" ref="V11:X25">+ROUND(U11/U$27,4)</f>
        <v>0.001</v>
      </c>
      <c r="W11" s="19">
        <v>5503971</v>
      </c>
      <c r="X11" s="20">
        <f t="shared" si="6"/>
        <v>0.0008</v>
      </c>
      <c r="Y11" s="19">
        <v>6456158.5</v>
      </c>
      <c r="Z11" s="20">
        <f t="shared" si="3"/>
        <v>0.001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1"/>
        <v>0</v>
      </c>
      <c r="E12" s="19">
        <v>0</v>
      </c>
      <c r="F12" s="20">
        <f t="shared" si="1"/>
        <v>0</v>
      </c>
      <c r="G12" s="19">
        <v>0</v>
      </c>
      <c r="H12" s="20">
        <f t="shared" si="0"/>
        <v>0</v>
      </c>
      <c r="I12" s="19">
        <v>0</v>
      </c>
      <c r="J12" s="20">
        <f t="shared" si="0"/>
        <v>0</v>
      </c>
      <c r="K12" s="19">
        <v>0</v>
      </c>
      <c r="L12" s="20">
        <f t="shared" si="4"/>
        <v>0</v>
      </c>
      <c r="M12" s="19">
        <v>0</v>
      </c>
      <c r="N12" s="20">
        <f t="shared" si="2"/>
        <v>0</v>
      </c>
      <c r="O12" s="19">
        <v>0</v>
      </c>
      <c r="P12" s="20">
        <f t="shared" si="2"/>
        <v>0</v>
      </c>
      <c r="Q12" s="19">
        <v>0</v>
      </c>
      <c r="R12" s="20">
        <f t="shared" si="5"/>
        <v>0</v>
      </c>
      <c r="S12" s="19">
        <v>0</v>
      </c>
      <c r="T12" s="20">
        <f t="shared" si="5"/>
        <v>0</v>
      </c>
      <c r="U12" s="19">
        <v>0</v>
      </c>
      <c r="V12" s="20">
        <f t="shared" si="6"/>
        <v>0</v>
      </c>
      <c r="W12" s="19">
        <v>0</v>
      </c>
      <c r="X12" s="20">
        <f t="shared" si="6"/>
        <v>0</v>
      </c>
      <c r="Y12" s="19">
        <v>0</v>
      </c>
      <c r="Z12" s="20">
        <f t="shared" si="3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1"/>
        <v>0</v>
      </c>
      <c r="E13" s="19">
        <v>0</v>
      </c>
      <c r="F13" s="20">
        <f t="shared" si="1"/>
        <v>0</v>
      </c>
      <c r="G13" s="19">
        <v>0</v>
      </c>
      <c r="H13" s="20">
        <f t="shared" si="0"/>
        <v>0</v>
      </c>
      <c r="I13" s="19">
        <v>0</v>
      </c>
      <c r="J13" s="20">
        <f t="shared" si="0"/>
        <v>0</v>
      </c>
      <c r="K13" s="19">
        <v>0</v>
      </c>
      <c r="L13" s="20">
        <f t="shared" si="4"/>
        <v>0</v>
      </c>
      <c r="M13" s="19">
        <v>0</v>
      </c>
      <c r="N13" s="20">
        <f t="shared" si="2"/>
        <v>0</v>
      </c>
      <c r="O13" s="19">
        <v>0</v>
      </c>
      <c r="P13" s="20">
        <f t="shared" si="2"/>
        <v>0</v>
      </c>
      <c r="Q13" s="19">
        <v>0</v>
      </c>
      <c r="R13" s="20">
        <f t="shared" si="5"/>
        <v>0</v>
      </c>
      <c r="S13" s="19">
        <v>0</v>
      </c>
      <c r="T13" s="20">
        <f t="shared" si="5"/>
        <v>0</v>
      </c>
      <c r="U13" s="19">
        <v>0</v>
      </c>
      <c r="V13" s="20">
        <f t="shared" si="6"/>
        <v>0</v>
      </c>
      <c r="W13" s="19">
        <v>0</v>
      </c>
      <c r="X13" s="20">
        <f t="shared" si="6"/>
        <v>0</v>
      </c>
      <c r="Y13" s="19">
        <v>0</v>
      </c>
      <c r="Z13" s="20">
        <f t="shared" si="3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1"/>
        <v>0</v>
      </c>
      <c r="E14" s="19">
        <v>0</v>
      </c>
      <c r="F14" s="20">
        <f t="shared" si="1"/>
        <v>0</v>
      </c>
      <c r="G14" s="19">
        <v>0</v>
      </c>
      <c r="H14" s="20">
        <f t="shared" si="0"/>
        <v>0</v>
      </c>
      <c r="I14" s="19">
        <v>0</v>
      </c>
      <c r="J14" s="20">
        <f t="shared" si="0"/>
        <v>0</v>
      </c>
      <c r="K14" s="19">
        <v>0</v>
      </c>
      <c r="L14" s="20">
        <f t="shared" si="4"/>
        <v>0</v>
      </c>
      <c r="M14" s="19">
        <v>0</v>
      </c>
      <c r="N14" s="20">
        <f t="shared" si="2"/>
        <v>0</v>
      </c>
      <c r="O14" s="19">
        <v>0</v>
      </c>
      <c r="P14" s="20">
        <f t="shared" si="2"/>
        <v>0</v>
      </c>
      <c r="Q14" s="19">
        <v>0</v>
      </c>
      <c r="R14" s="20">
        <f t="shared" si="5"/>
        <v>0</v>
      </c>
      <c r="S14" s="19">
        <v>0</v>
      </c>
      <c r="T14" s="20">
        <f t="shared" si="5"/>
        <v>0</v>
      </c>
      <c r="U14" s="19">
        <v>0</v>
      </c>
      <c r="V14" s="20">
        <f t="shared" si="6"/>
        <v>0</v>
      </c>
      <c r="W14" s="19">
        <v>0</v>
      </c>
      <c r="X14" s="20">
        <f t="shared" si="6"/>
        <v>0</v>
      </c>
      <c r="Y14" s="19">
        <v>0</v>
      </c>
      <c r="Z14" s="20">
        <f t="shared" si="3"/>
        <v>0</v>
      </c>
    </row>
    <row r="15" spans="1:26" ht="36">
      <c r="A15" s="11">
        <v>9</v>
      </c>
      <c r="B15" s="12" t="s">
        <v>40</v>
      </c>
      <c r="C15" s="19">
        <v>42199600</v>
      </c>
      <c r="D15" s="20">
        <f t="shared" si="1"/>
        <v>0.0065</v>
      </c>
      <c r="E15" s="19">
        <v>40925200</v>
      </c>
      <c r="F15" s="20">
        <f t="shared" si="1"/>
        <v>0.0061</v>
      </c>
      <c r="G15" s="19">
        <v>41352800</v>
      </c>
      <c r="H15" s="20">
        <f t="shared" si="0"/>
        <v>0.006</v>
      </c>
      <c r="I15" s="19">
        <v>42561600</v>
      </c>
      <c r="J15" s="20">
        <f t="shared" si="0"/>
        <v>0.006</v>
      </c>
      <c r="K15" s="19">
        <v>42720800</v>
      </c>
      <c r="L15" s="20">
        <f t="shared" si="4"/>
        <v>0.006</v>
      </c>
      <c r="M15" s="19">
        <v>42940800</v>
      </c>
      <c r="N15" s="20">
        <f t="shared" si="2"/>
        <v>0.006</v>
      </c>
      <c r="O15" s="19">
        <v>41994000</v>
      </c>
      <c r="P15" s="20">
        <f t="shared" si="2"/>
        <v>0.006</v>
      </c>
      <c r="Q15" s="19">
        <v>43672000</v>
      </c>
      <c r="R15" s="20">
        <f t="shared" si="5"/>
        <v>0.0064</v>
      </c>
      <c r="S15" s="19">
        <v>43496400</v>
      </c>
      <c r="T15" s="20">
        <f t="shared" si="5"/>
        <v>0.0065</v>
      </c>
      <c r="U15" s="19">
        <v>42040000</v>
      </c>
      <c r="V15" s="20">
        <f t="shared" si="6"/>
        <v>0.0061</v>
      </c>
      <c r="W15" s="19">
        <v>42259600</v>
      </c>
      <c r="X15" s="20">
        <f t="shared" si="6"/>
        <v>0.0063</v>
      </c>
      <c r="Y15" s="19">
        <v>41683200</v>
      </c>
      <c r="Z15" s="20">
        <f t="shared" si="3"/>
        <v>0.0062</v>
      </c>
    </row>
    <row r="16" spans="1:26" ht="36">
      <c r="A16" s="11">
        <v>10</v>
      </c>
      <c r="B16" s="12" t="s">
        <v>41</v>
      </c>
      <c r="C16" s="19">
        <v>4195085.58</v>
      </c>
      <c r="D16" s="20">
        <f t="shared" si="1"/>
        <v>0.0006</v>
      </c>
      <c r="E16" s="19">
        <v>4216337.28</v>
      </c>
      <c r="F16" s="20">
        <f t="shared" si="1"/>
        <v>0.0006</v>
      </c>
      <c r="G16" s="19">
        <v>4239880.83</v>
      </c>
      <c r="H16" s="20">
        <f t="shared" si="0"/>
        <v>0.0006</v>
      </c>
      <c r="I16" s="19">
        <v>4261882.59</v>
      </c>
      <c r="J16" s="20">
        <f t="shared" si="0"/>
        <v>0.0006</v>
      </c>
      <c r="K16" s="19">
        <v>4286176.2</v>
      </c>
      <c r="L16" s="20">
        <f t="shared" si="4"/>
        <v>0.0006</v>
      </c>
      <c r="M16" s="19">
        <v>4171125.33</v>
      </c>
      <c r="N16" s="20">
        <f t="shared" si="2"/>
        <v>0.0006</v>
      </c>
      <c r="O16" s="19">
        <v>4195127.25</v>
      </c>
      <c r="P16" s="20">
        <f t="shared" si="2"/>
        <v>0.0006</v>
      </c>
      <c r="Q16" s="19">
        <v>4222462.77</v>
      </c>
      <c r="R16" s="20">
        <f t="shared" si="5"/>
        <v>0.0006</v>
      </c>
      <c r="S16" s="19">
        <v>4247298.09</v>
      </c>
      <c r="T16" s="20">
        <f t="shared" si="5"/>
        <v>0.0006</v>
      </c>
      <c r="U16" s="19">
        <v>4272925.14</v>
      </c>
      <c r="V16" s="20">
        <f t="shared" si="6"/>
        <v>0.0006</v>
      </c>
      <c r="W16" s="19">
        <v>4297760</v>
      </c>
      <c r="X16" s="20">
        <f t="shared" si="6"/>
        <v>0.0006</v>
      </c>
      <c r="Y16" s="19">
        <v>4171292.01</v>
      </c>
      <c r="Z16" s="20">
        <f t="shared" si="3"/>
        <v>0.0006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1"/>
        <v>0</v>
      </c>
      <c r="E17" s="19">
        <v>0</v>
      </c>
      <c r="F17" s="20">
        <f t="shared" si="1"/>
        <v>0</v>
      </c>
      <c r="G17" s="19">
        <v>0</v>
      </c>
      <c r="H17" s="20">
        <f t="shared" si="0"/>
        <v>0</v>
      </c>
      <c r="I17" s="19">
        <v>0</v>
      </c>
      <c r="J17" s="20">
        <f t="shared" si="0"/>
        <v>0</v>
      </c>
      <c r="K17" s="19">
        <v>0</v>
      </c>
      <c r="L17" s="20">
        <f t="shared" si="4"/>
        <v>0</v>
      </c>
      <c r="M17" s="19">
        <v>0</v>
      </c>
      <c r="N17" s="20">
        <f t="shared" si="2"/>
        <v>0</v>
      </c>
      <c r="O17" s="19">
        <v>0</v>
      </c>
      <c r="P17" s="20">
        <f t="shared" si="2"/>
        <v>0</v>
      </c>
      <c r="Q17" s="19">
        <v>0</v>
      </c>
      <c r="R17" s="20">
        <f t="shared" si="5"/>
        <v>0</v>
      </c>
      <c r="S17" s="19">
        <v>0</v>
      </c>
      <c r="T17" s="20">
        <f t="shared" si="5"/>
        <v>0</v>
      </c>
      <c r="U17" s="19">
        <v>0</v>
      </c>
      <c r="V17" s="20">
        <f t="shared" si="6"/>
        <v>0</v>
      </c>
      <c r="W17" s="19">
        <v>0</v>
      </c>
      <c r="X17" s="20">
        <f t="shared" si="6"/>
        <v>0</v>
      </c>
      <c r="Y17" s="19">
        <v>0</v>
      </c>
      <c r="Z17" s="20">
        <f t="shared" si="3"/>
        <v>0</v>
      </c>
    </row>
    <row r="18" spans="1:26" ht="60">
      <c r="A18" s="11">
        <v>11</v>
      </c>
      <c r="B18" s="12" t="s">
        <v>43</v>
      </c>
      <c r="C18" s="19">
        <v>32223240</v>
      </c>
      <c r="D18" s="20">
        <f>+ROUNDUP(C18/C$27,4)</f>
        <v>0.005</v>
      </c>
      <c r="E18" s="19">
        <v>32360895</v>
      </c>
      <c r="F18" s="20">
        <f>+ROUNDUP(E18/E$27,4)</f>
        <v>0.0049</v>
      </c>
      <c r="G18" s="19">
        <v>31631040</v>
      </c>
      <c r="H18" s="20">
        <f>+ROUNDUP(G18/G$27,4)</f>
        <v>0.0046</v>
      </c>
      <c r="I18" s="19">
        <v>31783500</v>
      </c>
      <c r="J18" s="20">
        <f>+ROUND(I18/I$27,4)</f>
        <v>0.0045</v>
      </c>
      <c r="K18" s="19">
        <v>31951395</v>
      </c>
      <c r="L18" s="20">
        <f t="shared" si="4"/>
        <v>0.0045</v>
      </c>
      <c r="M18" s="19">
        <v>32108580</v>
      </c>
      <c r="N18" s="20">
        <f t="shared" si="2"/>
        <v>0.0045</v>
      </c>
      <c r="O18" s="19">
        <v>32260725</v>
      </c>
      <c r="P18" s="20">
        <f t="shared" si="2"/>
        <v>0.0046</v>
      </c>
      <c r="Q18" s="19">
        <v>32433975</v>
      </c>
      <c r="R18" s="20">
        <f t="shared" si="5"/>
        <v>0.0047</v>
      </c>
      <c r="S18" s="19">
        <v>31635765</v>
      </c>
      <c r="T18" s="20">
        <f t="shared" si="5"/>
        <v>0.0048</v>
      </c>
      <c r="U18" s="19">
        <v>31810905</v>
      </c>
      <c r="V18" s="20">
        <f t="shared" si="6"/>
        <v>0.0046</v>
      </c>
      <c r="W18" s="19">
        <v>0</v>
      </c>
      <c r="X18" s="20">
        <f t="shared" si="6"/>
        <v>0</v>
      </c>
      <c r="Y18" s="19">
        <v>0</v>
      </c>
      <c r="Z18" s="20">
        <f t="shared" si="3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1"/>
        <v>0</v>
      </c>
      <c r="E19" s="19">
        <v>0</v>
      </c>
      <c r="F19" s="20">
        <f t="shared" si="1"/>
        <v>0</v>
      </c>
      <c r="G19" s="19">
        <v>0</v>
      </c>
      <c r="H19" s="20">
        <f aca="true" t="shared" si="7" ref="H19:J25">+ROUND(G19/G$27,4)</f>
        <v>0</v>
      </c>
      <c r="I19" s="19">
        <v>0</v>
      </c>
      <c r="J19" s="20">
        <f t="shared" si="7"/>
        <v>0</v>
      </c>
      <c r="K19" s="19">
        <v>0</v>
      </c>
      <c r="L19" s="20">
        <f t="shared" si="4"/>
        <v>0</v>
      </c>
      <c r="M19" s="19">
        <v>0</v>
      </c>
      <c r="N19" s="20">
        <f t="shared" si="2"/>
        <v>0</v>
      </c>
      <c r="O19" s="19">
        <v>0</v>
      </c>
      <c r="P19" s="20">
        <f t="shared" si="2"/>
        <v>0</v>
      </c>
      <c r="Q19" s="19">
        <v>0</v>
      </c>
      <c r="R19" s="20">
        <f t="shared" si="5"/>
        <v>0</v>
      </c>
      <c r="S19" s="19">
        <v>0</v>
      </c>
      <c r="T19" s="20">
        <f t="shared" si="5"/>
        <v>0</v>
      </c>
      <c r="U19" s="19">
        <v>0</v>
      </c>
      <c r="V19" s="20">
        <f t="shared" si="6"/>
        <v>0</v>
      </c>
      <c r="W19" s="19">
        <v>0</v>
      </c>
      <c r="X19" s="20">
        <f t="shared" si="6"/>
        <v>0</v>
      </c>
      <c r="Y19" s="19">
        <v>0</v>
      </c>
      <c r="Z19" s="20">
        <f t="shared" si="3"/>
        <v>0</v>
      </c>
    </row>
    <row r="20" spans="1:26" ht="24">
      <c r="A20" s="11">
        <v>13</v>
      </c>
      <c r="B20" s="12" t="s">
        <v>24</v>
      </c>
      <c r="C20" s="19">
        <v>119372342.2</v>
      </c>
      <c r="D20" s="20">
        <f t="shared" si="1"/>
        <v>0.0183</v>
      </c>
      <c r="E20" s="19">
        <v>99251675.9</v>
      </c>
      <c r="F20" s="20">
        <f t="shared" si="1"/>
        <v>0.0149</v>
      </c>
      <c r="G20" s="19">
        <v>99518670.5</v>
      </c>
      <c r="H20" s="20">
        <f t="shared" si="7"/>
        <v>0.0144</v>
      </c>
      <c r="I20" s="19">
        <v>99635494.3</v>
      </c>
      <c r="J20" s="20">
        <f>+ROUNDDOWN(I20/I$27,4)</f>
        <v>0.0141</v>
      </c>
      <c r="K20" s="19">
        <v>124244806.3</v>
      </c>
      <c r="L20" s="20">
        <f t="shared" si="4"/>
        <v>0.0175</v>
      </c>
      <c r="M20" s="19">
        <v>124099266.8</v>
      </c>
      <c r="N20" s="20">
        <f t="shared" si="2"/>
        <v>0.0175</v>
      </c>
      <c r="O20" s="19">
        <v>170317579.6</v>
      </c>
      <c r="P20" s="20">
        <f t="shared" si="2"/>
        <v>0.0242</v>
      </c>
      <c r="Q20" s="19">
        <v>170974619.8</v>
      </c>
      <c r="R20" s="20">
        <f t="shared" si="5"/>
        <v>0.025</v>
      </c>
      <c r="S20" s="19">
        <v>171690269.9</v>
      </c>
      <c r="T20" s="20">
        <f t="shared" si="5"/>
        <v>0.0258</v>
      </c>
      <c r="U20" s="19">
        <v>170550767.4</v>
      </c>
      <c r="V20" s="20">
        <f t="shared" si="6"/>
        <v>0.0248</v>
      </c>
      <c r="W20" s="19">
        <v>169350590</v>
      </c>
      <c r="X20" s="20">
        <f t="shared" si="6"/>
        <v>0.0252</v>
      </c>
      <c r="Y20" s="19">
        <v>135779654</v>
      </c>
      <c r="Z20" s="20">
        <f>+ROUNDDOWN(Y20/Y$27,4)</f>
        <v>0.0201</v>
      </c>
    </row>
    <row r="21" spans="1:26" ht="24">
      <c r="A21" s="11" t="s">
        <v>25</v>
      </c>
      <c r="B21" s="12" t="s">
        <v>45</v>
      </c>
      <c r="C21" s="19">
        <v>45577109.7</v>
      </c>
      <c r="D21" s="20">
        <f t="shared" si="1"/>
        <v>0.007</v>
      </c>
      <c r="E21" s="19">
        <v>45837739.8</v>
      </c>
      <c r="F21" s="20">
        <f t="shared" si="1"/>
        <v>0.0069</v>
      </c>
      <c r="G21" s="19">
        <v>46126294.2</v>
      </c>
      <c r="H21" s="20">
        <f t="shared" si="7"/>
        <v>0.0067</v>
      </c>
      <c r="I21" s="19">
        <v>46396233</v>
      </c>
      <c r="J21" s="20">
        <f t="shared" si="7"/>
        <v>0.0066</v>
      </c>
      <c r="K21" s="19">
        <v>45009999</v>
      </c>
      <c r="L21" s="20">
        <f t="shared" si="4"/>
        <v>0.0063</v>
      </c>
      <c r="M21" s="19">
        <v>45309957.3</v>
      </c>
      <c r="N21" s="20">
        <f t="shared" si="2"/>
        <v>0.0064</v>
      </c>
      <c r="O21" s="19">
        <v>35074949</v>
      </c>
      <c r="P21" s="20">
        <f t="shared" si="2"/>
        <v>0.005</v>
      </c>
      <c r="Q21" s="19">
        <v>35384107.5</v>
      </c>
      <c r="R21" s="20">
        <f t="shared" si="5"/>
        <v>0.0052</v>
      </c>
      <c r="S21" s="19">
        <v>35665164.5</v>
      </c>
      <c r="T21" s="20">
        <f t="shared" si="5"/>
        <v>0.0054</v>
      </c>
      <c r="U21" s="19">
        <v>35955587.5</v>
      </c>
      <c r="V21" s="20">
        <f t="shared" si="6"/>
        <v>0.0052</v>
      </c>
      <c r="W21" s="19">
        <v>40377971</v>
      </c>
      <c r="X21" s="20">
        <f t="shared" si="6"/>
        <v>0.006</v>
      </c>
      <c r="Y21" s="19">
        <v>111340744.1</v>
      </c>
      <c r="Z21" s="20">
        <f t="shared" si="3"/>
        <v>0.0165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1"/>
        <v>0</v>
      </c>
      <c r="E22" s="19">
        <v>0</v>
      </c>
      <c r="F22" s="20">
        <f t="shared" si="1"/>
        <v>0</v>
      </c>
      <c r="G22" s="19">
        <v>30078000</v>
      </c>
      <c r="H22" s="20">
        <f t="shared" si="7"/>
        <v>0.0044</v>
      </c>
      <c r="I22" s="19">
        <v>30210900</v>
      </c>
      <c r="J22" s="20">
        <f t="shared" si="7"/>
        <v>0.0043</v>
      </c>
      <c r="K22" s="19">
        <v>30357600</v>
      </c>
      <c r="L22" s="20">
        <f t="shared" si="4"/>
        <v>0.0043</v>
      </c>
      <c r="M22" s="19">
        <v>30495300</v>
      </c>
      <c r="N22" s="20">
        <f t="shared" si="2"/>
        <v>0.0043</v>
      </c>
      <c r="O22" s="19">
        <v>30628200</v>
      </c>
      <c r="P22" s="20">
        <f t="shared" si="2"/>
        <v>0.0043</v>
      </c>
      <c r="Q22" s="19">
        <v>30779700</v>
      </c>
      <c r="R22" s="20">
        <f t="shared" si="5"/>
        <v>0.0045</v>
      </c>
      <c r="S22" s="19">
        <v>30079200</v>
      </c>
      <c r="T22" s="20">
        <f t="shared" si="5"/>
        <v>0.0045</v>
      </c>
      <c r="U22" s="19">
        <v>30232800</v>
      </c>
      <c r="V22" s="20">
        <f t="shared" si="6"/>
        <v>0.0044</v>
      </c>
      <c r="W22" s="19">
        <v>30381600</v>
      </c>
      <c r="X22" s="20">
        <f t="shared" si="6"/>
        <v>0.0045</v>
      </c>
      <c r="Y22" s="19">
        <v>30530400</v>
      </c>
      <c r="Z22" s="20">
        <f t="shared" si="3"/>
        <v>0.0045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1"/>
        <v>0</v>
      </c>
      <c r="E23" s="19">
        <v>0</v>
      </c>
      <c r="F23" s="20">
        <f t="shared" si="1"/>
        <v>0</v>
      </c>
      <c r="G23" s="19">
        <v>0</v>
      </c>
      <c r="H23" s="20">
        <f t="shared" si="7"/>
        <v>0</v>
      </c>
      <c r="I23" s="19">
        <v>0</v>
      </c>
      <c r="J23" s="20">
        <f t="shared" si="7"/>
        <v>0</v>
      </c>
      <c r="K23" s="19">
        <v>0</v>
      </c>
      <c r="L23" s="20">
        <f t="shared" si="4"/>
        <v>0</v>
      </c>
      <c r="M23" s="19">
        <v>0</v>
      </c>
      <c r="N23" s="20">
        <f t="shared" si="2"/>
        <v>0</v>
      </c>
      <c r="O23" s="19">
        <v>0</v>
      </c>
      <c r="P23" s="20">
        <f t="shared" si="2"/>
        <v>0</v>
      </c>
      <c r="Q23" s="19">
        <v>0</v>
      </c>
      <c r="R23" s="20">
        <f t="shared" si="5"/>
        <v>0</v>
      </c>
      <c r="S23" s="19">
        <v>0</v>
      </c>
      <c r="T23" s="20">
        <f t="shared" si="5"/>
        <v>0</v>
      </c>
      <c r="U23" s="19">
        <v>0</v>
      </c>
      <c r="V23" s="20">
        <f t="shared" si="6"/>
        <v>0</v>
      </c>
      <c r="W23" s="19">
        <v>0</v>
      </c>
      <c r="X23" s="20">
        <f t="shared" si="6"/>
        <v>0</v>
      </c>
      <c r="Y23" s="19">
        <v>0</v>
      </c>
      <c r="Z23" s="20">
        <f t="shared" si="3"/>
        <v>0</v>
      </c>
    </row>
    <row r="24" spans="1:26" ht="36">
      <c r="A24" s="11">
        <v>14</v>
      </c>
      <c r="B24" s="12" t="s">
        <v>47</v>
      </c>
      <c r="C24" s="19">
        <v>186898981.15</v>
      </c>
      <c r="D24" s="20">
        <f t="shared" si="1"/>
        <v>0.0287</v>
      </c>
      <c r="E24" s="19">
        <v>187049718.95</v>
      </c>
      <c r="F24" s="20">
        <f t="shared" si="1"/>
        <v>0.0281</v>
      </c>
      <c r="G24" s="19">
        <v>188410859.15</v>
      </c>
      <c r="H24" s="20">
        <f t="shared" si="7"/>
        <v>0.0273</v>
      </c>
      <c r="I24" s="19">
        <v>189236590.52</v>
      </c>
      <c r="J24" s="20">
        <f t="shared" si="7"/>
        <v>0.0269</v>
      </c>
      <c r="K24" s="19">
        <v>222652093.1</v>
      </c>
      <c r="L24" s="20">
        <f t="shared" si="4"/>
        <v>0.0314</v>
      </c>
      <c r="M24" s="19">
        <v>226257062.34</v>
      </c>
      <c r="N24" s="20">
        <f t="shared" si="2"/>
        <v>0.0319</v>
      </c>
      <c r="O24" s="19">
        <v>313420905.6</v>
      </c>
      <c r="P24" s="20">
        <f t="shared" si="2"/>
        <v>0.0445</v>
      </c>
      <c r="Q24" s="19">
        <v>354618738.45</v>
      </c>
      <c r="R24" s="20">
        <f t="shared" si="5"/>
        <v>0.0518</v>
      </c>
      <c r="S24" s="19">
        <v>352751834.19</v>
      </c>
      <c r="T24" s="20">
        <f t="shared" si="5"/>
        <v>0.053</v>
      </c>
      <c r="U24" s="19">
        <v>337451405.3</v>
      </c>
      <c r="V24" s="20">
        <f t="shared" si="6"/>
        <v>0.0491</v>
      </c>
      <c r="W24" s="19">
        <v>355200257</v>
      </c>
      <c r="X24" s="20">
        <f t="shared" si="6"/>
        <v>0.0528</v>
      </c>
      <c r="Y24" s="19">
        <v>357347659.84</v>
      </c>
      <c r="Z24" s="20">
        <f t="shared" si="3"/>
        <v>0.0531</v>
      </c>
    </row>
    <row r="25" spans="1:26" ht="12">
      <c r="A25" s="11">
        <v>15</v>
      </c>
      <c r="B25" s="12" t="s">
        <v>32</v>
      </c>
      <c r="C25" s="19">
        <v>2107993.87</v>
      </c>
      <c r="D25" s="20">
        <f t="shared" si="1"/>
        <v>0.0003</v>
      </c>
      <c r="E25" s="19">
        <v>120312871.42</v>
      </c>
      <c r="F25" s="20">
        <f t="shared" si="1"/>
        <v>0.0181</v>
      </c>
      <c r="G25" s="19">
        <v>72233889.59</v>
      </c>
      <c r="H25" s="20">
        <f t="shared" si="7"/>
        <v>0.0105</v>
      </c>
      <c r="I25" s="19">
        <v>77191674.27</v>
      </c>
      <c r="J25" s="20">
        <f t="shared" si="7"/>
        <v>0.011</v>
      </c>
      <c r="K25" s="19">
        <v>71634570.28999999</v>
      </c>
      <c r="L25" s="20">
        <f t="shared" si="4"/>
        <v>0.0101</v>
      </c>
      <c r="M25" s="19">
        <v>51060633.699999996</v>
      </c>
      <c r="N25" s="20">
        <f t="shared" si="2"/>
        <v>0.0072</v>
      </c>
      <c r="O25" s="19">
        <v>50073569.370000005</v>
      </c>
      <c r="P25" s="20">
        <f t="shared" si="2"/>
        <v>0.0071</v>
      </c>
      <c r="Q25" s="19">
        <v>106550679.11</v>
      </c>
      <c r="R25" s="20">
        <f t="shared" si="5"/>
        <v>0.0156</v>
      </c>
      <c r="S25" s="19">
        <v>39112076.33</v>
      </c>
      <c r="T25" s="20">
        <f t="shared" si="5"/>
        <v>0.0059</v>
      </c>
      <c r="U25" s="19">
        <v>2137416.29</v>
      </c>
      <c r="V25" s="20">
        <f t="shared" si="6"/>
        <v>0.0003</v>
      </c>
      <c r="W25" s="19">
        <v>74961433</v>
      </c>
      <c r="X25" s="20">
        <f>+ROUNDUP(W25/W$27,4)</f>
        <v>0.0112</v>
      </c>
      <c r="Y25" s="19">
        <v>15581805.499999998</v>
      </c>
      <c r="Z25" s="20">
        <f>+ROUND(Y25/Y$27,4)</f>
        <v>0.0023</v>
      </c>
    </row>
    <row r="26" spans="1:26" ht="12.75" thickBot="1">
      <c r="A26" s="13"/>
      <c r="B26" s="10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</row>
    <row r="27" spans="1:26" ht="12.75" thickBot="1">
      <c r="A27" s="68" t="s">
        <v>33</v>
      </c>
      <c r="B27" s="69"/>
      <c r="C27" s="23">
        <f aca="true" t="shared" si="8" ref="C27:H27">SUM(C5:C26)</f>
        <v>6510315780.36</v>
      </c>
      <c r="D27" s="24">
        <f t="shared" si="8"/>
        <v>0.9999999999999998</v>
      </c>
      <c r="E27" s="23">
        <f t="shared" si="8"/>
        <v>6655234204.92</v>
      </c>
      <c r="F27" s="24">
        <f t="shared" si="8"/>
        <v>1</v>
      </c>
      <c r="G27" s="23">
        <f t="shared" si="8"/>
        <v>6889708134.61</v>
      </c>
      <c r="H27" s="24">
        <f t="shared" si="8"/>
        <v>1</v>
      </c>
      <c r="I27" s="23">
        <f aca="true" t="shared" si="9" ref="I27:N27">SUM(I5:I26)</f>
        <v>7040749362.34</v>
      </c>
      <c r="J27" s="24">
        <f t="shared" si="9"/>
        <v>1</v>
      </c>
      <c r="K27" s="23">
        <f t="shared" si="9"/>
        <v>7093456203.789999</v>
      </c>
      <c r="L27" s="24">
        <f t="shared" si="9"/>
        <v>0.9999999999999999</v>
      </c>
      <c r="M27" s="23">
        <f t="shared" si="9"/>
        <v>7102941505.39</v>
      </c>
      <c r="N27" s="24">
        <f t="shared" si="9"/>
        <v>0.9999999999999999</v>
      </c>
      <c r="O27" s="23">
        <f aca="true" t="shared" si="10" ref="O27:T27">SUM(O5:O26)</f>
        <v>7043204552.030001</v>
      </c>
      <c r="P27" s="24">
        <f t="shared" si="10"/>
        <v>1</v>
      </c>
      <c r="Q27" s="23">
        <f t="shared" si="10"/>
        <v>6841665044.64</v>
      </c>
      <c r="R27" s="24">
        <f t="shared" si="10"/>
        <v>0.9999999999999999</v>
      </c>
      <c r="S27" s="23">
        <f t="shared" si="10"/>
        <v>6654002825.789999</v>
      </c>
      <c r="T27" s="24">
        <f t="shared" si="10"/>
        <v>1</v>
      </c>
      <c r="U27" s="23">
        <f aca="true" t="shared" si="11" ref="U27:Z27">SUM(U5:U26)</f>
        <v>6877979950.12</v>
      </c>
      <c r="V27" s="24">
        <f t="shared" si="11"/>
        <v>1</v>
      </c>
      <c r="W27" s="23">
        <f t="shared" si="11"/>
        <v>6725797971</v>
      </c>
      <c r="X27" s="24">
        <f t="shared" si="11"/>
        <v>1</v>
      </c>
      <c r="Y27" s="23">
        <f t="shared" si="11"/>
        <v>6729046898.870001</v>
      </c>
      <c r="Z27" s="24">
        <f t="shared" si="11"/>
        <v>1</v>
      </c>
    </row>
  </sheetData>
  <sheetProtection/>
  <mergeCells count="14">
    <mergeCell ref="O4:P4"/>
    <mergeCell ref="M4:N4"/>
    <mergeCell ref="W4:X4"/>
    <mergeCell ref="K4:L4"/>
    <mergeCell ref="Y4:Z4"/>
    <mergeCell ref="I4:J4"/>
    <mergeCell ref="U4:V4"/>
    <mergeCell ref="A27:B27"/>
    <mergeCell ref="A4:B4"/>
    <mergeCell ref="C4:D4"/>
    <mergeCell ref="E4:F4"/>
    <mergeCell ref="G4:H4"/>
    <mergeCell ref="S4:T4"/>
    <mergeCell ref="Q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Z27"/>
  <sheetViews>
    <sheetView zoomScale="80" zoomScaleNormal="80" zoomScalePageLayoutView="0" workbookViewId="0" topLeftCell="A4">
      <pane xSplit="2" ySplit="1" topLeftCell="U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F18" sqref="AF18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customWidth="1"/>
    <col min="4" max="4" width="9.125" style="2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9" width="13.625" style="2" bestFit="1" customWidth="1"/>
    <col min="10" max="10" width="9.125" style="2" customWidth="1"/>
    <col min="11" max="11" width="13.625" style="2" bestFit="1" customWidth="1"/>
    <col min="12" max="12" width="9.125" style="2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6.25390625" style="2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40939</v>
      </c>
      <c r="D4" s="73"/>
      <c r="E4" s="72">
        <v>40968</v>
      </c>
      <c r="F4" s="73"/>
      <c r="G4" s="72">
        <v>40998</v>
      </c>
      <c r="H4" s="73"/>
      <c r="I4" s="72">
        <v>41029</v>
      </c>
      <c r="J4" s="73"/>
      <c r="K4" s="72">
        <v>41060</v>
      </c>
      <c r="L4" s="73"/>
      <c r="M4" s="72">
        <v>41089</v>
      </c>
      <c r="N4" s="73"/>
      <c r="O4" s="72">
        <v>41121</v>
      </c>
      <c r="P4" s="73"/>
      <c r="Q4" s="72">
        <v>41152</v>
      </c>
      <c r="R4" s="73"/>
      <c r="S4" s="72">
        <v>41180</v>
      </c>
      <c r="T4" s="73"/>
      <c r="U4" s="72">
        <v>41213</v>
      </c>
      <c r="V4" s="73"/>
      <c r="W4" s="72">
        <v>41243</v>
      </c>
      <c r="X4" s="73"/>
      <c r="Y4" s="72">
        <v>41274</v>
      </c>
      <c r="Z4" s="73"/>
    </row>
    <row r="5" spans="1:26" ht="36">
      <c r="A5" s="9">
        <v>1</v>
      </c>
      <c r="B5" s="12" t="s">
        <v>8</v>
      </c>
      <c r="C5" s="19">
        <v>3933770143.13</v>
      </c>
      <c r="D5" s="20">
        <f aca="true" t="shared" si="0" ref="D5:F18">+ROUND(C5/C$27,4)</f>
        <v>0.5622</v>
      </c>
      <c r="E5" s="19">
        <v>3788788290.6999993</v>
      </c>
      <c r="F5" s="20">
        <f t="shared" si="0"/>
        <v>0.5328</v>
      </c>
      <c r="G5" s="19">
        <v>3811705603.7</v>
      </c>
      <c r="H5" s="20">
        <f aca="true" t="shared" si="1" ref="H5:J20">+ROUND(G5/G$27,4)</f>
        <v>0.5336</v>
      </c>
      <c r="I5" s="19">
        <v>3730978806.98</v>
      </c>
      <c r="J5" s="20">
        <f t="shared" si="1"/>
        <v>0.5217</v>
      </c>
      <c r="K5" s="19">
        <v>3880330232.6600003</v>
      </c>
      <c r="L5" s="20">
        <f aca="true" t="shared" si="2" ref="L5:N25">+ROUND(K5/K$27,4)</f>
        <v>0.5498</v>
      </c>
      <c r="M5" s="19">
        <v>3904013326.4100003</v>
      </c>
      <c r="N5" s="20">
        <f t="shared" si="2"/>
        <v>0.5367</v>
      </c>
      <c r="O5" s="19">
        <v>3787411146.1699996</v>
      </c>
      <c r="P5" s="20">
        <f>+ROUND(O5/O$27,4)</f>
        <v>0.5164</v>
      </c>
      <c r="Q5" s="19">
        <v>3975265377</v>
      </c>
      <c r="R5" s="20">
        <f aca="true" t="shared" si="3" ref="R5:R24">+ROUND(Q5/Q$27,4)</f>
        <v>0.5271</v>
      </c>
      <c r="S5" s="19">
        <v>3925107268.0699997</v>
      </c>
      <c r="T5" s="20">
        <f>+ROUND(S5/S$27,4)</f>
        <v>0.5133</v>
      </c>
      <c r="U5" s="19">
        <v>3894885848.4900007</v>
      </c>
      <c r="V5" s="20">
        <f>+ROUND(U5/U$27,4)</f>
        <v>0.5031</v>
      </c>
      <c r="W5" s="19">
        <v>4096297049.0099998</v>
      </c>
      <c r="X5" s="20">
        <f>+ROUND(W5/W$27,4)</f>
        <v>0.5118</v>
      </c>
      <c r="Y5" s="19">
        <v>4065405424.9699993</v>
      </c>
      <c r="Z5" s="20">
        <f>+ROUND(Y5/Y$27,4)</f>
        <v>0.4934</v>
      </c>
    </row>
    <row r="6" spans="1:26" ht="24">
      <c r="A6" s="9" t="s">
        <v>35</v>
      </c>
      <c r="B6" s="10" t="s">
        <v>37</v>
      </c>
      <c r="C6" s="19">
        <v>0</v>
      </c>
      <c r="D6" s="20">
        <f t="shared" si="0"/>
        <v>0</v>
      </c>
      <c r="E6" s="19">
        <v>0</v>
      </c>
      <c r="F6" s="20">
        <f t="shared" si="0"/>
        <v>0</v>
      </c>
      <c r="G6" s="19">
        <v>0</v>
      </c>
      <c r="H6" s="20">
        <f t="shared" si="1"/>
        <v>0</v>
      </c>
      <c r="I6" s="19">
        <v>0</v>
      </c>
      <c r="J6" s="20">
        <f t="shared" si="1"/>
        <v>0</v>
      </c>
      <c r="K6" s="19">
        <v>0</v>
      </c>
      <c r="L6" s="20">
        <f t="shared" si="2"/>
        <v>0</v>
      </c>
      <c r="M6" s="19">
        <v>0</v>
      </c>
      <c r="N6" s="20">
        <f t="shared" si="2"/>
        <v>0</v>
      </c>
      <c r="O6" s="19">
        <v>0</v>
      </c>
      <c r="P6" s="20">
        <f>+ROUND(O6/O$27,4)</f>
        <v>0</v>
      </c>
      <c r="Q6" s="19">
        <v>0</v>
      </c>
      <c r="R6" s="20">
        <f t="shared" si="3"/>
        <v>0</v>
      </c>
      <c r="S6" s="19">
        <v>0</v>
      </c>
      <c r="T6" s="20">
        <f aca="true" t="shared" si="4" ref="T6:V25">+ROUND(S6/S$27,4)</f>
        <v>0</v>
      </c>
      <c r="U6" s="19">
        <v>0</v>
      </c>
      <c r="V6" s="20">
        <f t="shared" si="4"/>
        <v>0</v>
      </c>
      <c r="W6" s="19">
        <v>0</v>
      </c>
      <c r="X6" s="20">
        <f aca="true" t="shared" si="5" ref="X6:Z24">+ROUND(W6/W$27,4)</f>
        <v>0</v>
      </c>
      <c r="Y6" s="19">
        <v>0</v>
      </c>
      <c r="Z6" s="20">
        <f t="shared" si="5"/>
        <v>0</v>
      </c>
    </row>
    <row r="7" spans="1:26" ht="48">
      <c r="A7" s="11">
        <v>2</v>
      </c>
      <c r="B7" s="12" t="s">
        <v>9</v>
      </c>
      <c r="C7" s="19">
        <v>0</v>
      </c>
      <c r="D7" s="20">
        <f t="shared" si="0"/>
        <v>0</v>
      </c>
      <c r="E7" s="19">
        <v>0</v>
      </c>
      <c r="F7" s="20">
        <f t="shared" si="0"/>
        <v>0</v>
      </c>
      <c r="G7" s="19">
        <v>0</v>
      </c>
      <c r="H7" s="20">
        <f t="shared" si="1"/>
        <v>0</v>
      </c>
      <c r="I7" s="19">
        <v>0</v>
      </c>
      <c r="J7" s="20">
        <f t="shared" si="1"/>
        <v>0</v>
      </c>
      <c r="K7" s="19">
        <v>0</v>
      </c>
      <c r="L7" s="20">
        <f t="shared" si="2"/>
        <v>0</v>
      </c>
      <c r="M7" s="19">
        <v>0</v>
      </c>
      <c r="N7" s="20">
        <f t="shared" si="2"/>
        <v>0</v>
      </c>
      <c r="O7" s="19">
        <v>0</v>
      </c>
      <c r="P7" s="20">
        <f>+ROUND(O7/O$27,4)</f>
        <v>0</v>
      </c>
      <c r="Q7" s="19">
        <v>0</v>
      </c>
      <c r="R7" s="20">
        <f t="shared" si="3"/>
        <v>0</v>
      </c>
      <c r="S7" s="19">
        <v>0</v>
      </c>
      <c r="T7" s="20">
        <f t="shared" si="4"/>
        <v>0</v>
      </c>
      <c r="U7" s="19">
        <v>0</v>
      </c>
      <c r="V7" s="20">
        <f t="shared" si="4"/>
        <v>0</v>
      </c>
      <c r="W7" s="19">
        <v>0</v>
      </c>
      <c r="X7" s="20">
        <f t="shared" si="5"/>
        <v>0</v>
      </c>
      <c r="Y7" s="19">
        <v>0</v>
      </c>
      <c r="Z7" s="20">
        <f t="shared" si="5"/>
        <v>0</v>
      </c>
    </row>
    <row r="8" spans="1:26" ht="12">
      <c r="A8" s="11">
        <v>3</v>
      </c>
      <c r="B8" s="12" t="s">
        <v>10</v>
      </c>
      <c r="C8" s="19">
        <v>66810344.89</v>
      </c>
      <c r="D8" s="20">
        <f>+ROUNDUP(C8/C$27,4)</f>
        <v>0.0096</v>
      </c>
      <c r="E8" s="19">
        <v>12958588.43</v>
      </c>
      <c r="F8" s="20">
        <f t="shared" si="0"/>
        <v>0.0018</v>
      </c>
      <c r="G8" s="19">
        <v>176934329.58</v>
      </c>
      <c r="H8" s="20">
        <f t="shared" si="1"/>
        <v>0.0248</v>
      </c>
      <c r="I8" s="19">
        <v>280889879.48</v>
      </c>
      <c r="J8" s="20">
        <f t="shared" si="1"/>
        <v>0.0393</v>
      </c>
      <c r="K8" s="19">
        <v>181578745.28</v>
      </c>
      <c r="L8" s="20">
        <f t="shared" si="2"/>
        <v>0.0257</v>
      </c>
      <c r="M8" s="19">
        <v>53868075.28</v>
      </c>
      <c r="N8" s="20">
        <f t="shared" si="2"/>
        <v>0.0074</v>
      </c>
      <c r="O8" s="19">
        <v>252126482.89</v>
      </c>
      <c r="P8" s="20">
        <f>+ROUND(O8/O$27,4)</f>
        <v>0.0344</v>
      </c>
      <c r="Q8" s="19">
        <v>201569556.51</v>
      </c>
      <c r="R8" s="20">
        <f t="shared" si="3"/>
        <v>0.0267</v>
      </c>
      <c r="S8" s="19">
        <v>102891908.97</v>
      </c>
      <c r="T8" s="20">
        <f t="shared" si="4"/>
        <v>0.0135</v>
      </c>
      <c r="U8" s="19">
        <v>276755417.93</v>
      </c>
      <c r="V8" s="20">
        <f t="shared" si="4"/>
        <v>0.0357</v>
      </c>
      <c r="W8" s="19">
        <v>152516830.37</v>
      </c>
      <c r="X8" s="20">
        <f t="shared" si="5"/>
        <v>0.0191</v>
      </c>
      <c r="Y8" s="19">
        <v>128450488.61</v>
      </c>
      <c r="Z8" s="20">
        <f t="shared" si="5"/>
        <v>0.0156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0"/>
        <v>0</v>
      </c>
      <c r="G9" s="19">
        <v>0</v>
      </c>
      <c r="H9" s="20">
        <f t="shared" si="1"/>
        <v>0</v>
      </c>
      <c r="I9" s="19">
        <v>0</v>
      </c>
      <c r="J9" s="20">
        <f t="shared" si="1"/>
        <v>0</v>
      </c>
      <c r="K9" s="19">
        <v>0</v>
      </c>
      <c r="L9" s="20">
        <f t="shared" si="2"/>
        <v>0</v>
      </c>
      <c r="M9" s="19">
        <v>0</v>
      </c>
      <c r="N9" s="20">
        <f t="shared" si="2"/>
        <v>0</v>
      </c>
      <c r="O9" s="19">
        <v>3.05</v>
      </c>
      <c r="P9" s="20">
        <f>+ROUND(O9/O$27,4)</f>
        <v>0</v>
      </c>
      <c r="Q9" s="19">
        <v>0</v>
      </c>
      <c r="R9" s="20">
        <f t="shared" si="3"/>
        <v>0</v>
      </c>
      <c r="S9" s="19">
        <v>0</v>
      </c>
      <c r="T9" s="20">
        <f t="shared" si="4"/>
        <v>0</v>
      </c>
      <c r="U9" s="19">
        <v>0</v>
      </c>
      <c r="V9" s="20">
        <f t="shared" si="4"/>
        <v>0</v>
      </c>
      <c r="W9" s="19">
        <v>0</v>
      </c>
      <c r="X9" s="20">
        <f t="shared" si="5"/>
        <v>0</v>
      </c>
      <c r="Y9" s="19">
        <v>0</v>
      </c>
      <c r="Z9" s="20">
        <f t="shared" si="5"/>
        <v>0</v>
      </c>
    </row>
    <row r="10" spans="1:26" ht="36">
      <c r="A10" s="11">
        <v>4</v>
      </c>
      <c r="B10" s="12" t="s">
        <v>13</v>
      </c>
      <c r="C10" s="19">
        <v>2280091436.57</v>
      </c>
      <c r="D10" s="20">
        <f t="shared" si="0"/>
        <v>0.3259</v>
      </c>
      <c r="E10" s="19">
        <v>2428240421.7700005</v>
      </c>
      <c r="F10" s="20">
        <f>+ROUNDUP(E10/E$27,4)</f>
        <v>0.34149999999999997</v>
      </c>
      <c r="G10" s="19">
        <v>2402007850.2500005</v>
      </c>
      <c r="H10" s="20">
        <f t="shared" si="1"/>
        <v>0.3363</v>
      </c>
      <c r="I10" s="19">
        <v>2360560298.2800007</v>
      </c>
      <c r="J10" s="20">
        <f t="shared" si="1"/>
        <v>0.3301</v>
      </c>
      <c r="K10" s="19">
        <v>2180427250.97</v>
      </c>
      <c r="L10" s="20">
        <f t="shared" si="2"/>
        <v>0.309</v>
      </c>
      <c r="M10" s="19">
        <v>2336300260.28</v>
      </c>
      <c r="N10" s="20">
        <f t="shared" si="2"/>
        <v>0.3212</v>
      </c>
      <c r="O10" s="19">
        <v>2294495607.22</v>
      </c>
      <c r="P10" s="20">
        <f>+ROUNDDOWN(O10/O$27,4)</f>
        <v>0.3128</v>
      </c>
      <c r="Q10" s="19">
        <v>2359598157.0400004</v>
      </c>
      <c r="R10" s="20">
        <f t="shared" si="3"/>
        <v>0.3129</v>
      </c>
      <c r="S10" s="19">
        <v>2492791907.1800017</v>
      </c>
      <c r="T10" s="20">
        <f t="shared" si="4"/>
        <v>0.326</v>
      </c>
      <c r="U10" s="19">
        <v>2515364322.2800007</v>
      </c>
      <c r="V10" s="20">
        <f t="shared" si="4"/>
        <v>0.3249</v>
      </c>
      <c r="W10" s="19">
        <v>2611786240.71</v>
      </c>
      <c r="X10" s="20">
        <f t="shared" si="5"/>
        <v>0.3263</v>
      </c>
      <c r="Y10" s="19">
        <v>2891775685.75</v>
      </c>
      <c r="Z10" s="20">
        <f t="shared" si="5"/>
        <v>0.351</v>
      </c>
    </row>
    <row r="11" spans="1:26" ht="84">
      <c r="A11" s="11">
        <v>5</v>
      </c>
      <c r="B11" s="12" t="s">
        <v>38</v>
      </c>
      <c r="C11" s="19">
        <v>7335512.25</v>
      </c>
      <c r="D11" s="20">
        <f t="shared" si="0"/>
        <v>0.001</v>
      </c>
      <c r="E11" s="19">
        <v>8509875</v>
      </c>
      <c r="F11" s="20">
        <f t="shared" si="0"/>
        <v>0.0012</v>
      </c>
      <c r="G11" s="19">
        <v>8254578.75</v>
      </c>
      <c r="H11" s="20">
        <f t="shared" si="1"/>
        <v>0.0012</v>
      </c>
      <c r="I11" s="19">
        <v>7772352.5</v>
      </c>
      <c r="J11" s="20">
        <f t="shared" si="1"/>
        <v>0.0011</v>
      </c>
      <c r="K11" s="19">
        <v>7205027.5</v>
      </c>
      <c r="L11" s="20">
        <f t="shared" si="2"/>
        <v>0.001</v>
      </c>
      <c r="M11" s="19">
        <v>17781051.24</v>
      </c>
      <c r="N11" s="20">
        <f t="shared" si="2"/>
        <v>0.0024</v>
      </c>
      <c r="O11" s="19">
        <v>16471178.9</v>
      </c>
      <c r="P11" s="20">
        <f aca="true" t="shared" si="6" ref="P11:P25">+ROUND(O11/O$27,4)</f>
        <v>0.0022</v>
      </c>
      <c r="Q11" s="19">
        <v>16170019.469999999</v>
      </c>
      <c r="R11" s="20">
        <f t="shared" si="3"/>
        <v>0.0021</v>
      </c>
      <c r="S11" s="19">
        <v>20932787.360000003</v>
      </c>
      <c r="T11" s="20">
        <f t="shared" si="4"/>
        <v>0.0027</v>
      </c>
      <c r="U11" s="19">
        <v>9837544.73</v>
      </c>
      <c r="V11" s="20">
        <f t="shared" si="4"/>
        <v>0.0013</v>
      </c>
      <c r="W11" s="19">
        <v>8778121.7</v>
      </c>
      <c r="X11" s="20">
        <f t="shared" si="5"/>
        <v>0.0011</v>
      </c>
      <c r="Y11" s="19">
        <v>8498359.73</v>
      </c>
      <c r="Z11" s="20">
        <f t="shared" si="5"/>
        <v>0.001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0"/>
        <v>0</v>
      </c>
      <c r="G12" s="19">
        <v>0</v>
      </c>
      <c r="H12" s="20">
        <f t="shared" si="1"/>
        <v>0</v>
      </c>
      <c r="I12" s="19">
        <v>0</v>
      </c>
      <c r="J12" s="20">
        <f t="shared" si="1"/>
        <v>0</v>
      </c>
      <c r="K12" s="19">
        <v>0</v>
      </c>
      <c r="L12" s="20">
        <f t="shared" si="2"/>
        <v>0</v>
      </c>
      <c r="M12" s="19">
        <v>0</v>
      </c>
      <c r="N12" s="20">
        <f t="shared" si="2"/>
        <v>0</v>
      </c>
      <c r="O12" s="19">
        <v>0</v>
      </c>
      <c r="P12" s="20">
        <f t="shared" si="6"/>
        <v>0</v>
      </c>
      <c r="Q12" s="19">
        <v>0</v>
      </c>
      <c r="R12" s="20">
        <f t="shared" si="3"/>
        <v>0</v>
      </c>
      <c r="S12" s="19">
        <v>0</v>
      </c>
      <c r="T12" s="20">
        <f t="shared" si="4"/>
        <v>0</v>
      </c>
      <c r="U12" s="19">
        <v>0</v>
      </c>
      <c r="V12" s="20">
        <f t="shared" si="4"/>
        <v>0</v>
      </c>
      <c r="W12" s="19">
        <v>0</v>
      </c>
      <c r="X12" s="20">
        <f t="shared" si="5"/>
        <v>0</v>
      </c>
      <c r="Y12" s="19">
        <v>0</v>
      </c>
      <c r="Z12" s="20">
        <f t="shared" si="5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0"/>
        <v>0</v>
      </c>
      <c r="G13" s="19">
        <v>0</v>
      </c>
      <c r="H13" s="20">
        <f t="shared" si="1"/>
        <v>0</v>
      </c>
      <c r="I13" s="19">
        <v>0</v>
      </c>
      <c r="J13" s="20">
        <f t="shared" si="1"/>
        <v>0</v>
      </c>
      <c r="K13" s="19">
        <v>0</v>
      </c>
      <c r="L13" s="20">
        <f t="shared" si="2"/>
        <v>0</v>
      </c>
      <c r="M13" s="19">
        <v>0</v>
      </c>
      <c r="N13" s="20">
        <f t="shared" si="2"/>
        <v>0</v>
      </c>
      <c r="O13" s="19">
        <v>0</v>
      </c>
      <c r="P13" s="20">
        <f t="shared" si="6"/>
        <v>0</v>
      </c>
      <c r="Q13" s="19">
        <v>0</v>
      </c>
      <c r="R13" s="20">
        <f t="shared" si="3"/>
        <v>0</v>
      </c>
      <c r="S13" s="19">
        <v>0</v>
      </c>
      <c r="T13" s="20">
        <f t="shared" si="4"/>
        <v>0</v>
      </c>
      <c r="U13" s="19">
        <v>0</v>
      </c>
      <c r="V13" s="20">
        <f t="shared" si="4"/>
        <v>0</v>
      </c>
      <c r="W13" s="19">
        <v>0</v>
      </c>
      <c r="X13" s="20">
        <f t="shared" si="5"/>
        <v>0</v>
      </c>
      <c r="Y13" s="19">
        <v>0</v>
      </c>
      <c r="Z13" s="20">
        <f t="shared" si="5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0"/>
        <v>0</v>
      </c>
      <c r="G14" s="19">
        <v>0</v>
      </c>
      <c r="H14" s="20">
        <f t="shared" si="1"/>
        <v>0</v>
      </c>
      <c r="I14" s="19">
        <v>0</v>
      </c>
      <c r="J14" s="20">
        <f t="shared" si="1"/>
        <v>0</v>
      </c>
      <c r="K14" s="19">
        <v>0</v>
      </c>
      <c r="L14" s="20">
        <f t="shared" si="2"/>
        <v>0</v>
      </c>
      <c r="M14" s="19">
        <v>0</v>
      </c>
      <c r="N14" s="20">
        <f t="shared" si="2"/>
        <v>0</v>
      </c>
      <c r="O14" s="19">
        <v>0</v>
      </c>
      <c r="P14" s="20">
        <f t="shared" si="6"/>
        <v>0</v>
      </c>
      <c r="Q14" s="19">
        <v>0</v>
      </c>
      <c r="R14" s="20">
        <f t="shared" si="3"/>
        <v>0</v>
      </c>
      <c r="S14" s="19">
        <v>0</v>
      </c>
      <c r="T14" s="20">
        <f t="shared" si="4"/>
        <v>0</v>
      </c>
      <c r="U14" s="19">
        <v>0</v>
      </c>
      <c r="V14" s="20">
        <f t="shared" si="4"/>
        <v>0</v>
      </c>
      <c r="W14" s="19">
        <v>0</v>
      </c>
      <c r="X14" s="20">
        <f t="shared" si="5"/>
        <v>0</v>
      </c>
      <c r="Y14" s="19">
        <v>0</v>
      </c>
      <c r="Z14" s="20">
        <f t="shared" si="5"/>
        <v>0</v>
      </c>
    </row>
    <row r="15" spans="1:26" ht="36">
      <c r="A15" s="11">
        <v>9</v>
      </c>
      <c r="B15" s="12" t="s">
        <v>40</v>
      </c>
      <c r="C15" s="19">
        <v>41917600</v>
      </c>
      <c r="D15" s="20">
        <f t="shared" si="0"/>
        <v>0.006</v>
      </c>
      <c r="E15" s="19">
        <v>42850000</v>
      </c>
      <c r="F15" s="20">
        <f t="shared" si="0"/>
        <v>0.006</v>
      </c>
      <c r="G15" s="19">
        <v>42885600</v>
      </c>
      <c r="H15" s="20">
        <f t="shared" si="1"/>
        <v>0.006</v>
      </c>
      <c r="I15" s="19">
        <v>43296800</v>
      </c>
      <c r="J15" s="20">
        <f t="shared" si="1"/>
        <v>0.0061</v>
      </c>
      <c r="K15" s="19">
        <v>43599600</v>
      </c>
      <c r="L15" s="20">
        <f t="shared" si="2"/>
        <v>0.0062</v>
      </c>
      <c r="M15" s="19">
        <v>43516000</v>
      </c>
      <c r="N15" s="20">
        <f t="shared" si="2"/>
        <v>0.006</v>
      </c>
      <c r="O15" s="19">
        <v>44378400</v>
      </c>
      <c r="P15" s="20">
        <f t="shared" si="6"/>
        <v>0.0061</v>
      </c>
      <c r="Q15" s="19">
        <v>44677200</v>
      </c>
      <c r="R15" s="20">
        <f t="shared" si="3"/>
        <v>0.0059</v>
      </c>
      <c r="S15" s="19">
        <v>46080890.05</v>
      </c>
      <c r="T15" s="20">
        <f t="shared" si="4"/>
        <v>0.006</v>
      </c>
      <c r="U15" s="19">
        <v>44372520.5</v>
      </c>
      <c r="V15" s="20">
        <f t="shared" si="4"/>
        <v>0.0057</v>
      </c>
      <c r="W15" s="19">
        <v>43416360.05</v>
      </c>
      <c r="X15" s="20">
        <f t="shared" si="5"/>
        <v>0.0054</v>
      </c>
      <c r="Y15" s="19">
        <v>43240921.5</v>
      </c>
      <c r="Z15" s="20">
        <f>+ROUNDUP(Y15/Y$27,4)</f>
        <v>0.0053</v>
      </c>
    </row>
    <row r="16" spans="1:26" ht="36">
      <c r="A16" s="11">
        <v>10</v>
      </c>
      <c r="B16" s="12" t="s">
        <v>41</v>
      </c>
      <c r="C16" s="19">
        <v>4198669.2</v>
      </c>
      <c r="D16" s="20">
        <f t="shared" si="0"/>
        <v>0.0006</v>
      </c>
      <c r="E16" s="19">
        <v>4223504.52</v>
      </c>
      <c r="F16" s="20">
        <f t="shared" si="0"/>
        <v>0.0006</v>
      </c>
      <c r="G16" s="19">
        <v>4249214.91</v>
      </c>
      <c r="H16" s="20">
        <f t="shared" si="1"/>
        <v>0.0006</v>
      </c>
      <c r="I16" s="19">
        <v>4275758.7</v>
      </c>
      <c r="J16" s="20">
        <f t="shared" si="1"/>
        <v>0.0006</v>
      </c>
      <c r="K16" s="19">
        <v>4302302.49</v>
      </c>
      <c r="L16" s="20">
        <f t="shared" si="2"/>
        <v>0.0006</v>
      </c>
      <c r="M16" s="19">
        <v>4170500.28</v>
      </c>
      <c r="N16" s="20">
        <f t="shared" si="2"/>
        <v>0.0006</v>
      </c>
      <c r="O16" s="19">
        <v>4198419.18</v>
      </c>
      <c r="P16" s="20">
        <f t="shared" si="6"/>
        <v>0.0006</v>
      </c>
      <c r="Q16" s="19">
        <v>4225421.34</v>
      </c>
      <c r="R16" s="20">
        <f t="shared" si="3"/>
        <v>0.0006</v>
      </c>
      <c r="S16" s="19">
        <v>4249839.96</v>
      </c>
      <c r="T16" s="20">
        <f t="shared" si="4"/>
        <v>0.0006</v>
      </c>
      <c r="U16" s="19">
        <v>4278633.93</v>
      </c>
      <c r="V16" s="20">
        <f t="shared" si="4"/>
        <v>0.0006</v>
      </c>
      <c r="W16" s="19">
        <v>4304802.69</v>
      </c>
      <c r="X16" s="20">
        <f t="shared" si="5"/>
        <v>0.0005</v>
      </c>
      <c r="Y16" s="19">
        <v>4171542.03</v>
      </c>
      <c r="Z16" s="20">
        <f t="shared" si="5"/>
        <v>0.0005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0"/>
        <v>0</v>
      </c>
      <c r="G17" s="19">
        <v>0</v>
      </c>
      <c r="H17" s="20">
        <f t="shared" si="1"/>
        <v>0</v>
      </c>
      <c r="I17" s="19">
        <v>0</v>
      </c>
      <c r="J17" s="20">
        <f t="shared" si="1"/>
        <v>0</v>
      </c>
      <c r="K17" s="19">
        <v>0</v>
      </c>
      <c r="L17" s="20">
        <f t="shared" si="2"/>
        <v>0</v>
      </c>
      <c r="M17" s="19">
        <v>0</v>
      </c>
      <c r="N17" s="20">
        <f t="shared" si="2"/>
        <v>0</v>
      </c>
      <c r="O17" s="19">
        <v>0</v>
      </c>
      <c r="P17" s="20">
        <f t="shared" si="6"/>
        <v>0</v>
      </c>
      <c r="Q17" s="19">
        <v>0</v>
      </c>
      <c r="R17" s="20">
        <f t="shared" si="3"/>
        <v>0</v>
      </c>
      <c r="S17" s="19">
        <v>0</v>
      </c>
      <c r="T17" s="20">
        <f t="shared" si="4"/>
        <v>0</v>
      </c>
      <c r="U17" s="19">
        <v>0</v>
      </c>
      <c r="V17" s="20">
        <f t="shared" si="4"/>
        <v>0</v>
      </c>
      <c r="W17" s="19">
        <v>0</v>
      </c>
      <c r="X17" s="20">
        <f t="shared" si="5"/>
        <v>0</v>
      </c>
      <c r="Y17" s="19">
        <v>0</v>
      </c>
      <c r="Z17" s="20">
        <f t="shared" si="5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0"/>
        <v>0</v>
      </c>
      <c r="G18" s="19">
        <v>0</v>
      </c>
      <c r="H18" s="20">
        <f t="shared" si="1"/>
        <v>0</v>
      </c>
      <c r="I18" s="19">
        <v>0</v>
      </c>
      <c r="J18" s="20">
        <f t="shared" si="1"/>
        <v>0</v>
      </c>
      <c r="K18" s="19">
        <v>0</v>
      </c>
      <c r="L18" s="20">
        <f t="shared" si="2"/>
        <v>0</v>
      </c>
      <c r="M18" s="19">
        <v>0</v>
      </c>
      <c r="N18" s="20">
        <f t="shared" si="2"/>
        <v>0</v>
      </c>
      <c r="O18" s="19">
        <v>0</v>
      </c>
      <c r="P18" s="20">
        <f t="shared" si="6"/>
        <v>0</v>
      </c>
      <c r="Q18" s="19">
        <v>0</v>
      </c>
      <c r="R18" s="20">
        <f t="shared" si="3"/>
        <v>0</v>
      </c>
      <c r="S18" s="19">
        <v>0</v>
      </c>
      <c r="T18" s="20">
        <f t="shared" si="4"/>
        <v>0</v>
      </c>
      <c r="U18" s="19">
        <v>0</v>
      </c>
      <c r="V18" s="20">
        <f t="shared" si="4"/>
        <v>0</v>
      </c>
      <c r="W18" s="19">
        <v>0</v>
      </c>
      <c r="X18" s="20">
        <f t="shared" si="5"/>
        <v>0</v>
      </c>
      <c r="Y18" s="19">
        <v>0</v>
      </c>
      <c r="Z18" s="20">
        <f t="shared" si="5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aca="true" t="shared" si="7" ref="D19:F25">+ROUND(C19/C$27,4)</f>
        <v>0</v>
      </c>
      <c r="E19" s="19">
        <v>0</v>
      </c>
      <c r="F19" s="20">
        <f t="shared" si="7"/>
        <v>0</v>
      </c>
      <c r="G19" s="19">
        <v>0</v>
      </c>
      <c r="H19" s="20">
        <f t="shared" si="1"/>
        <v>0</v>
      </c>
      <c r="I19" s="19">
        <v>0</v>
      </c>
      <c r="J19" s="20">
        <f t="shared" si="1"/>
        <v>0</v>
      </c>
      <c r="K19" s="19">
        <v>0</v>
      </c>
      <c r="L19" s="20">
        <f t="shared" si="2"/>
        <v>0</v>
      </c>
      <c r="M19" s="19">
        <v>0</v>
      </c>
      <c r="N19" s="20">
        <f t="shared" si="2"/>
        <v>0</v>
      </c>
      <c r="O19" s="19">
        <v>0</v>
      </c>
      <c r="P19" s="20">
        <f t="shared" si="6"/>
        <v>0</v>
      </c>
      <c r="Q19" s="19">
        <v>0</v>
      </c>
      <c r="R19" s="20">
        <f t="shared" si="3"/>
        <v>0</v>
      </c>
      <c r="S19" s="19">
        <v>0</v>
      </c>
      <c r="T19" s="20">
        <f t="shared" si="4"/>
        <v>0</v>
      </c>
      <c r="U19" s="19">
        <v>0</v>
      </c>
      <c r="V19" s="20">
        <f t="shared" si="4"/>
        <v>0</v>
      </c>
      <c r="W19" s="19">
        <v>0</v>
      </c>
      <c r="X19" s="20">
        <f t="shared" si="5"/>
        <v>0</v>
      </c>
      <c r="Y19" s="19">
        <v>20041400</v>
      </c>
      <c r="Z19" s="20">
        <f>+ROUND(Y19/Y$27,4)</f>
        <v>0.0024</v>
      </c>
    </row>
    <row r="20" spans="1:26" ht="24">
      <c r="A20" s="11">
        <v>13</v>
      </c>
      <c r="B20" s="12" t="s">
        <v>24</v>
      </c>
      <c r="C20" s="19">
        <v>148694087.1</v>
      </c>
      <c r="D20" s="20">
        <f t="shared" si="7"/>
        <v>0.0213</v>
      </c>
      <c r="E20" s="19">
        <v>143356686.3</v>
      </c>
      <c r="F20" s="20">
        <f t="shared" si="7"/>
        <v>0.0202</v>
      </c>
      <c r="G20" s="19">
        <v>144070820.1</v>
      </c>
      <c r="H20" s="20">
        <f>+ROUNDDOWN(G20/G$27,4)</f>
        <v>0.0201</v>
      </c>
      <c r="I20" s="19">
        <v>163974748.8</v>
      </c>
      <c r="J20" s="20">
        <f t="shared" si="1"/>
        <v>0.0229</v>
      </c>
      <c r="K20" s="19">
        <v>163957330.5</v>
      </c>
      <c r="L20" s="20">
        <f t="shared" si="2"/>
        <v>0.0232</v>
      </c>
      <c r="M20" s="19">
        <v>213584094.3</v>
      </c>
      <c r="N20" s="20">
        <f t="shared" si="2"/>
        <v>0.0294</v>
      </c>
      <c r="O20" s="19">
        <v>215314774.1</v>
      </c>
      <c r="P20" s="20">
        <f t="shared" si="6"/>
        <v>0.0294</v>
      </c>
      <c r="Q20" s="19">
        <v>215009129.4</v>
      </c>
      <c r="R20" s="20">
        <f t="shared" si="3"/>
        <v>0.0285</v>
      </c>
      <c r="S20" s="19">
        <v>215515632.4</v>
      </c>
      <c r="T20" s="20">
        <f t="shared" si="4"/>
        <v>0.0282</v>
      </c>
      <c r="U20" s="19">
        <v>207278179.9</v>
      </c>
      <c r="V20" s="20">
        <f t="shared" si="4"/>
        <v>0.0268</v>
      </c>
      <c r="W20" s="19">
        <v>279337047.64</v>
      </c>
      <c r="X20" s="20">
        <f t="shared" si="5"/>
        <v>0.0349</v>
      </c>
      <c r="Y20" s="19">
        <v>282591676.71999997</v>
      </c>
      <c r="Z20" s="20">
        <f t="shared" si="5"/>
        <v>0.0343</v>
      </c>
    </row>
    <row r="21" spans="1:26" ht="24">
      <c r="A21" s="11" t="s">
        <v>25</v>
      </c>
      <c r="B21" s="12" t="s">
        <v>45</v>
      </c>
      <c r="C21" s="19">
        <v>115696558.8</v>
      </c>
      <c r="D21" s="20">
        <f t="shared" si="7"/>
        <v>0.0165</v>
      </c>
      <c r="E21" s="19">
        <v>135945343.91</v>
      </c>
      <c r="F21" s="20">
        <f t="shared" si="7"/>
        <v>0.0191</v>
      </c>
      <c r="G21" s="19">
        <v>136923864.68</v>
      </c>
      <c r="H21" s="20">
        <f>+ROUND(G21/G$27,4)</f>
        <v>0.0192</v>
      </c>
      <c r="I21" s="19">
        <v>156649063.14</v>
      </c>
      <c r="J21" s="20">
        <f>+ROUND(I21/I$27,4)</f>
        <v>0.0219</v>
      </c>
      <c r="K21" s="19">
        <v>155839750.62</v>
      </c>
      <c r="L21" s="20">
        <f t="shared" si="2"/>
        <v>0.0221</v>
      </c>
      <c r="M21" s="19">
        <v>157033508.03</v>
      </c>
      <c r="N21" s="20">
        <f t="shared" si="2"/>
        <v>0.0216</v>
      </c>
      <c r="O21" s="19">
        <v>156385818.1</v>
      </c>
      <c r="P21" s="20">
        <f t="shared" si="6"/>
        <v>0.0213</v>
      </c>
      <c r="Q21" s="19">
        <v>172537530.72</v>
      </c>
      <c r="R21" s="20">
        <f t="shared" si="3"/>
        <v>0.0229</v>
      </c>
      <c r="S21" s="19">
        <v>274353693.65</v>
      </c>
      <c r="T21" s="20">
        <f t="shared" si="4"/>
        <v>0.0359</v>
      </c>
      <c r="U21" s="19">
        <v>284527150.36</v>
      </c>
      <c r="V21" s="20">
        <f>+ROUNDDOWN(U21/U$27,4)</f>
        <v>0.0367</v>
      </c>
      <c r="W21" s="19">
        <v>283809906.08</v>
      </c>
      <c r="X21" s="20">
        <f t="shared" si="5"/>
        <v>0.0355</v>
      </c>
      <c r="Y21" s="19">
        <v>265705296.86</v>
      </c>
      <c r="Z21" s="20">
        <f t="shared" si="5"/>
        <v>0.0322</v>
      </c>
    </row>
    <row r="22" spans="1:26" ht="12">
      <c r="A22" s="11" t="s">
        <v>27</v>
      </c>
      <c r="B22" s="12" t="s">
        <v>28</v>
      </c>
      <c r="C22" s="19">
        <v>30688800</v>
      </c>
      <c r="D22" s="20">
        <f t="shared" si="7"/>
        <v>0.0044</v>
      </c>
      <c r="E22" s="19">
        <v>30832500</v>
      </c>
      <c r="F22" s="20">
        <f t="shared" si="7"/>
        <v>0.0043</v>
      </c>
      <c r="G22" s="19">
        <v>30080700</v>
      </c>
      <c r="H22" s="20">
        <f>+ROUND(G22/G$27,4)</f>
        <v>0.0042</v>
      </c>
      <c r="I22" s="19">
        <v>30237300</v>
      </c>
      <c r="J22" s="20">
        <f>+ROUND(I22/I$27,4)</f>
        <v>0.0042</v>
      </c>
      <c r="K22" s="19">
        <v>30393600</v>
      </c>
      <c r="L22" s="20">
        <f t="shared" si="2"/>
        <v>0.0043</v>
      </c>
      <c r="M22" s="19">
        <v>30540000</v>
      </c>
      <c r="N22" s="20">
        <f t="shared" si="2"/>
        <v>0.0042</v>
      </c>
      <c r="O22" s="19">
        <v>30701400</v>
      </c>
      <c r="P22" s="20">
        <f t="shared" si="6"/>
        <v>0.0042</v>
      </c>
      <c r="Q22" s="19">
        <v>30858000</v>
      </c>
      <c r="R22" s="20">
        <f t="shared" si="3"/>
        <v>0.0041</v>
      </c>
      <c r="S22" s="19">
        <v>30070800</v>
      </c>
      <c r="T22" s="20">
        <f t="shared" si="4"/>
        <v>0.0039</v>
      </c>
      <c r="U22" s="19">
        <v>30237600</v>
      </c>
      <c r="V22" s="20">
        <f t="shared" si="4"/>
        <v>0.0039</v>
      </c>
      <c r="W22" s="19">
        <v>30389100</v>
      </c>
      <c r="X22" s="20">
        <f t="shared" si="5"/>
        <v>0.0038</v>
      </c>
      <c r="Y22" s="19">
        <v>30546000</v>
      </c>
      <c r="Z22" s="20">
        <f t="shared" si="5"/>
        <v>0.0037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7"/>
        <v>0</v>
      </c>
      <c r="E23" s="19">
        <v>0</v>
      </c>
      <c r="F23" s="20">
        <f t="shared" si="7"/>
        <v>0</v>
      </c>
      <c r="G23" s="19">
        <v>0</v>
      </c>
      <c r="H23" s="20">
        <f>+ROUND(G23/G$27,4)</f>
        <v>0</v>
      </c>
      <c r="I23" s="19">
        <v>0</v>
      </c>
      <c r="J23" s="20">
        <f>+ROUND(I23/I$27,4)</f>
        <v>0</v>
      </c>
      <c r="K23" s="19">
        <v>0</v>
      </c>
      <c r="L23" s="20">
        <f t="shared" si="2"/>
        <v>0</v>
      </c>
      <c r="M23" s="19">
        <v>0</v>
      </c>
      <c r="N23" s="20">
        <f t="shared" si="2"/>
        <v>0</v>
      </c>
      <c r="O23" s="19">
        <v>0</v>
      </c>
      <c r="P23" s="20">
        <f t="shared" si="6"/>
        <v>0</v>
      </c>
      <c r="Q23" s="19">
        <v>0</v>
      </c>
      <c r="R23" s="20">
        <f t="shared" si="3"/>
        <v>0</v>
      </c>
      <c r="S23" s="19">
        <v>0</v>
      </c>
      <c r="T23" s="20">
        <f t="shared" si="4"/>
        <v>0</v>
      </c>
      <c r="U23" s="19">
        <v>0</v>
      </c>
      <c r="V23" s="20">
        <f t="shared" si="4"/>
        <v>0</v>
      </c>
      <c r="W23" s="19">
        <v>0</v>
      </c>
      <c r="X23" s="20">
        <f t="shared" si="5"/>
        <v>0</v>
      </c>
      <c r="Y23" s="19">
        <v>0</v>
      </c>
      <c r="Z23" s="20">
        <f t="shared" si="5"/>
        <v>0</v>
      </c>
    </row>
    <row r="24" spans="1:26" ht="36">
      <c r="A24" s="11">
        <v>14</v>
      </c>
      <c r="B24" s="12" t="s">
        <v>47</v>
      </c>
      <c r="C24" s="19">
        <v>362763900.01</v>
      </c>
      <c r="D24" s="20">
        <f t="shared" si="7"/>
        <v>0.0518</v>
      </c>
      <c r="E24" s="19">
        <v>365081040.26</v>
      </c>
      <c r="F24" s="20">
        <f t="shared" si="7"/>
        <v>0.0513</v>
      </c>
      <c r="G24" s="19">
        <v>365233665.98</v>
      </c>
      <c r="H24" s="20">
        <f>+ROUND(G24/G$27,4)</f>
        <v>0.0511</v>
      </c>
      <c r="I24" s="19">
        <v>368431993.67</v>
      </c>
      <c r="J24" s="20">
        <f>+ROUND(I24/I$27,4)</f>
        <v>0.0515</v>
      </c>
      <c r="K24" s="19">
        <v>369497241.77</v>
      </c>
      <c r="L24" s="20">
        <f t="shared" si="2"/>
        <v>0.0524</v>
      </c>
      <c r="M24" s="19">
        <v>479237286.62</v>
      </c>
      <c r="N24" s="20">
        <f t="shared" si="2"/>
        <v>0.0659</v>
      </c>
      <c r="O24" s="19">
        <v>478887638.28</v>
      </c>
      <c r="P24" s="20">
        <f t="shared" si="6"/>
        <v>0.0653</v>
      </c>
      <c r="Q24" s="19">
        <v>472673375.88</v>
      </c>
      <c r="R24" s="20">
        <f t="shared" si="3"/>
        <v>0.0627</v>
      </c>
      <c r="S24" s="19">
        <v>478538742.86</v>
      </c>
      <c r="T24" s="20">
        <f t="shared" si="4"/>
        <v>0.0626</v>
      </c>
      <c r="U24" s="19">
        <v>458953155.2</v>
      </c>
      <c r="V24" s="20">
        <f t="shared" si="4"/>
        <v>0.0593</v>
      </c>
      <c r="W24" s="19">
        <v>473312946.03999996</v>
      </c>
      <c r="X24" s="20">
        <f t="shared" si="5"/>
        <v>0.0591</v>
      </c>
      <c r="Y24" s="19">
        <v>481789918.44</v>
      </c>
      <c r="Z24" s="20">
        <f t="shared" si="5"/>
        <v>0.0585</v>
      </c>
    </row>
    <row r="25" spans="1:26" ht="12">
      <c r="A25" s="11">
        <v>15</v>
      </c>
      <c r="B25" s="12" t="s">
        <v>32</v>
      </c>
      <c r="C25" s="19">
        <v>4640985.45</v>
      </c>
      <c r="D25" s="20">
        <f t="shared" si="7"/>
        <v>0.0007</v>
      </c>
      <c r="E25" s="19">
        <v>150798451.44</v>
      </c>
      <c r="F25" s="20">
        <f t="shared" si="7"/>
        <v>0.0212</v>
      </c>
      <c r="G25" s="19">
        <v>20807566.939999998</v>
      </c>
      <c r="H25" s="20">
        <f>+ROUND(G25/G$27,4)</f>
        <v>0.0029</v>
      </c>
      <c r="I25" s="19">
        <v>4229196.1</v>
      </c>
      <c r="J25" s="20">
        <f>+ROUND(I25/I$27,4)</f>
        <v>0.0006</v>
      </c>
      <c r="K25" s="19">
        <v>40214973.970000006</v>
      </c>
      <c r="L25" s="20">
        <f t="shared" si="2"/>
        <v>0.0057</v>
      </c>
      <c r="M25" s="19">
        <v>33776691.38</v>
      </c>
      <c r="N25" s="20">
        <f t="shared" si="2"/>
        <v>0.0046</v>
      </c>
      <c r="O25" s="19">
        <v>53796459.85</v>
      </c>
      <c r="P25" s="20">
        <f t="shared" si="6"/>
        <v>0.0073</v>
      </c>
      <c r="Q25" s="19">
        <v>49425480.89</v>
      </c>
      <c r="R25" s="20">
        <f>+ROUNDDOWN(Q25/Q$27,4)</f>
        <v>0.0065</v>
      </c>
      <c r="S25" s="19">
        <v>55732204.414</v>
      </c>
      <c r="T25" s="20">
        <f t="shared" si="4"/>
        <v>0.0073</v>
      </c>
      <c r="U25" s="19">
        <v>15599354.064</v>
      </c>
      <c r="V25" s="20">
        <f t="shared" si="4"/>
        <v>0.002</v>
      </c>
      <c r="W25" s="19">
        <v>19555199.954</v>
      </c>
      <c r="X25" s="20">
        <f>+ROUNDUP(W25/W$27,4)</f>
        <v>0.0024999999999999996</v>
      </c>
      <c r="Y25" s="19">
        <v>17402217.723999996</v>
      </c>
      <c r="Z25" s="20">
        <f>+ROUND(Y25/Y$27,4)</f>
        <v>0.0021</v>
      </c>
    </row>
    <row r="26" spans="1:26" ht="12.75" thickBot="1">
      <c r="A26" s="13"/>
      <c r="B26" s="10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</row>
    <row r="27" spans="1:26" ht="12.75" thickBot="1">
      <c r="A27" s="68" t="s">
        <v>33</v>
      </c>
      <c r="B27" s="69"/>
      <c r="C27" s="23">
        <f aca="true" t="shared" si="8" ref="C27:H27">SUM(C5:C26)</f>
        <v>6996608037.400001</v>
      </c>
      <c r="D27" s="24">
        <f t="shared" si="8"/>
        <v>1</v>
      </c>
      <c r="E27" s="23">
        <f t="shared" si="8"/>
        <v>7111584702.33</v>
      </c>
      <c r="F27" s="24">
        <f t="shared" si="8"/>
        <v>1.0000000000000002</v>
      </c>
      <c r="G27" s="23">
        <f t="shared" si="8"/>
        <v>7143153794.89</v>
      </c>
      <c r="H27" s="24">
        <f t="shared" si="8"/>
        <v>1</v>
      </c>
      <c r="I27" s="23">
        <f aca="true" t="shared" si="9" ref="I27:O27">SUM(I5:I26)</f>
        <v>7151296197.650002</v>
      </c>
      <c r="J27" s="24">
        <f t="shared" si="9"/>
        <v>1</v>
      </c>
      <c r="K27" s="23">
        <f t="shared" si="9"/>
        <v>7057346055.759999</v>
      </c>
      <c r="L27" s="24">
        <f t="shared" si="9"/>
        <v>0.9999999999999999</v>
      </c>
      <c r="M27" s="23">
        <f t="shared" si="9"/>
        <v>7273820793.820001</v>
      </c>
      <c r="N27" s="24">
        <f t="shared" si="9"/>
        <v>0.9999999999999999</v>
      </c>
      <c r="O27" s="23">
        <f t="shared" si="9"/>
        <v>7334167327.740001</v>
      </c>
      <c r="P27" s="24">
        <f aca="true" t="shared" si="10" ref="P27:V27">SUM(P5:P26)</f>
        <v>0.9999999999999999</v>
      </c>
      <c r="Q27" s="23">
        <f t="shared" si="10"/>
        <v>7542009248.250002</v>
      </c>
      <c r="R27" s="24">
        <f t="shared" si="10"/>
        <v>1</v>
      </c>
      <c r="S27" s="23">
        <f t="shared" si="10"/>
        <v>7646265674.914</v>
      </c>
      <c r="T27" s="24">
        <f t="shared" si="10"/>
        <v>1.0000000000000002</v>
      </c>
      <c r="U27" s="23">
        <f t="shared" si="10"/>
        <v>7742089727.384</v>
      </c>
      <c r="V27" s="24">
        <f t="shared" si="10"/>
        <v>1</v>
      </c>
      <c r="W27" s="23">
        <f>SUM(W5:W26)</f>
        <v>8003503604.244</v>
      </c>
      <c r="X27" s="24">
        <f>SUM(X5:X26)</f>
        <v>0.9999999999999999</v>
      </c>
      <c r="Y27" s="23">
        <f>SUM(Y5:Y26)</f>
        <v>8239618932.333999</v>
      </c>
      <c r="Z27" s="24">
        <f>SUM(Z5:Z26)</f>
        <v>0.9999999999999999</v>
      </c>
    </row>
  </sheetData>
  <sheetProtection/>
  <mergeCells count="14">
    <mergeCell ref="Q4:R4"/>
    <mergeCell ref="O4:P4"/>
    <mergeCell ref="M4:N4"/>
    <mergeCell ref="K4:L4"/>
    <mergeCell ref="Y4:Z4"/>
    <mergeCell ref="A27:B27"/>
    <mergeCell ref="A4:B4"/>
    <mergeCell ref="C4:D4"/>
    <mergeCell ref="E4:F4"/>
    <mergeCell ref="W4:X4"/>
    <mergeCell ref="G4:H4"/>
    <mergeCell ref="U4:V4"/>
    <mergeCell ref="S4:T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Z25"/>
  <sheetViews>
    <sheetView zoomScale="80" zoomScaleNormal="80" zoomScalePageLayoutView="0" workbookViewId="0" topLeftCell="A4">
      <pane xSplit="2" ySplit="1" topLeftCell="K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5" sqref="B5:B23"/>
    </sheetView>
  </sheetViews>
  <sheetFormatPr defaultColWidth="9.00390625" defaultRowHeight="12.75"/>
  <cols>
    <col min="1" max="1" width="4.875" style="5" customWidth="1"/>
    <col min="2" max="2" width="65.125" style="32" customWidth="1"/>
    <col min="3" max="3" width="13.625" style="2" customWidth="1"/>
    <col min="4" max="4" width="9.125" style="2" customWidth="1"/>
    <col min="5" max="5" width="13.625" style="2" customWidth="1"/>
    <col min="6" max="6" width="9.125" style="2" customWidth="1"/>
    <col min="7" max="7" width="13.625" style="2" customWidth="1"/>
    <col min="8" max="8" width="9.125" style="2" customWidth="1"/>
    <col min="9" max="9" width="13.625" style="2" customWidth="1"/>
    <col min="10" max="10" width="9.125" style="2" customWidth="1"/>
    <col min="11" max="11" width="13.625" style="2" customWidth="1"/>
    <col min="12" max="12" width="9.125" style="2" customWidth="1"/>
    <col min="13" max="13" width="13.625" style="2" customWidth="1"/>
    <col min="14" max="14" width="9.125" style="2" customWidth="1"/>
    <col min="15" max="15" width="13.875" style="2" bestFit="1" customWidth="1"/>
    <col min="16" max="16" width="9.25390625" style="2" bestFit="1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25390625" style="2" bestFit="1" customWidth="1"/>
    <col min="21" max="21" width="13.625" style="2" bestFit="1" customWidth="1"/>
    <col min="22" max="22" width="9.25390625" style="2" bestFit="1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.75" thickBot="1">
      <c r="A4" s="76" t="s">
        <v>34</v>
      </c>
      <c r="B4" s="77"/>
      <c r="C4" s="76">
        <v>41305</v>
      </c>
      <c r="D4" s="77"/>
      <c r="E4" s="76">
        <v>41333</v>
      </c>
      <c r="F4" s="77"/>
      <c r="G4" s="76">
        <v>41362</v>
      </c>
      <c r="H4" s="77"/>
      <c r="I4" s="76">
        <v>41394</v>
      </c>
      <c r="J4" s="77"/>
      <c r="K4" s="76">
        <v>41425</v>
      </c>
      <c r="L4" s="77"/>
      <c r="M4" s="76">
        <v>41453</v>
      </c>
      <c r="N4" s="77"/>
      <c r="O4" s="76">
        <v>41486</v>
      </c>
      <c r="P4" s="77"/>
      <c r="Q4" s="76">
        <v>41516</v>
      </c>
      <c r="R4" s="77"/>
      <c r="S4" s="76">
        <v>41547</v>
      </c>
      <c r="T4" s="77"/>
      <c r="U4" s="76">
        <v>41578</v>
      </c>
      <c r="V4" s="77"/>
      <c r="W4" s="76">
        <v>41607</v>
      </c>
      <c r="X4" s="77"/>
      <c r="Y4" s="76">
        <v>41639</v>
      </c>
      <c r="Z4" s="77"/>
    </row>
    <row r="5" spans="1:26" ht="36">
      <c r="A5" s="30">
        <v>1</v>
      </c>
      <c r="B5" s="33" t="s">
        <v>48</v>
      </c>
      <c r="C5" s="8">
        <v>4067991605.0399995</v>
      </c>
      <c r="D5" s="31">
        <f>+ROUND(C5/C$25,4)</f>
        <v>0.4919</v>
      </c>
      <c r="E5" s="8">
        <v>4004682422.1299996</v>
      </c>
      <c r="F5" s="31">
        <f aca="true" t="shared" si="0" ref="F5:F21">+ROUND(E5/E$25,4)</f>
        <v>0.4871</v>
      </c>
      <c r="G5" s="8">
        <v>4029972279.9700003</v>
      </c>
      <c r="H5" s="31">
        <f aca="true" t="shared" si="1" ref="H5:H19">+ROUND(G5/G$25,4)</f>
        <v>0.4892</v>
      </c>
      <c r="I5" s="8">
        <v>3908624244.53</v>
      </c>
      <c r="J5" s="31">
        <f aca="true" t="shared" si="2" ref="J5:J19">+ROUND(I5/I$25,4)</f>
        <v>0.4712</v>
      </c>
      <c r="K5" s="8">
        <v>4072890875.0199995</v>
      </c>
      <c r="L5" s="31">
        <f aca="true" t="shared" si="3" ref="L5:L17">+ROUND(K5/K$25,4)</f>
        <v>0.4764</v>
      </c>
      <c r="M5" s="8">
        <v>3984259711</v>
      </c>
      <c r="N5" s="31">
        <f aca="true" t="shared" si="4" ref="N5:N21">+ROUND(M5/M$25,4)</f>
        <v>0.4811</v>
      </c>
      <c r="O5" s="8">
        <v>4022356011.98</v>
      </c>
      <c r="P5" s="31">
        <f aca="true" t="shared" si="5" ref="P5:P17">+ROUND(O5/O$25,4)</f>
        <v>0.4673</v>
      </c>
      <c r="Q5" s="8">
        <v>3994814699.62</v>
      </c>
      <c r="R5" s="31">
        <f aca="true" t="shared" si="6" ref="R5:T12">+ROUND(Q5/Q$25,4)</f>
        <v>0.4577</v>
      </c>
      <c r="S5" s="8">
        <v>4011583478.56</v>
      </c>
      <c r="T5" s="31">
        <f>+ROUNDDOWN(S5/S$25,4)</f>
        <v>0.4515</v>
      </c>
      <c r="U5" s="8">
        <v>3893240807.23</v>
      </c>
      <c r="V5" s="31">
        <f aca="true" t="shared" si="7" ref="V5:V23">+ROUND(U5/U$25,4)</f>
        <v>0.4202</v>
      </c>
      <c r="W5" s="8">
        <v>3967552914.9400005</v>
      </c>
      <c r="X5" s="31">
        <f aca="true" t="shared" si="8" ref="X5:X17">+ROUND(W5/W$25,4)</f>
        <v>0.4255</v>
      </c>
      <c r="Y5" s="8">
        <v>4114795030.6500006</v>
      </c>
      <c r="Z5" s="31">
        <f>+ROUND(Y5/Y$25,4)</f>
        <v>0.4517</v>
      </c>
    </row>
    <row r="6" spans="1:26" ht="48">
      <c r="A6" s="13">
        <v>2</v>
      </c>
      <c r="B6" s="34" t="s">
        <v>49</v>
      </c>
      <c r="C6" s="6">
        <v>0</v>
      </c>
      <c r="D6" s="20">
        <f>+ROUND(C6/C$25,4)</f>
        <v>0</v>
      </c>
      <c r="E6" s="6">
        <v>0</v>
      </c>
      <c r="F6" s="20">
        <f t="shared" si="0"/>
        <v>0</v>
      </c>
      <c r="G6" s="6">
        <v>0</v>
      </c>
      <c r="H6" s="20">
        <f t="shared" si="1"/>
        <v>0</v>
      </c>
      <c r="I6" s="6">
        <v>0</v>
      </c>
      <c r="J6" s="31">
        <f t="shared" si="2"/>
        <v>0</v>
      </c>
      <c r="K6" s="6">
        <v>0</v>
      </c>
      <c r="L6" s="31">
        <f t="shared" si="3"/>
        <v>0</v>
      </c>
      <c r="M6" s="6">
        <v>0</v>
      </c>
      <c r="N6" s="31">
        <f t="shared" si="4"/>
        <v>0</v>
      </c>
      <c r="O6" s="6">
        <v>0</v>
      </c>
      <c r="P6" s="31">
        <f t="shared" si="5"/>
        <v>0</v>
      </c>
      <c r="Q6" s="6">
        <v>0</v>
      </c>
      <c r="R6" s="31">
        <f t="shared" si="6"/>
        <v>0</v>
      </c>
      <c r="S6" s="6">
        <v>0</v>
      </c>
      <c r="T6" s="31">
        <f t="shared" si="6"/>
        <v>0</v>
      </c>
      <c r="U6" s="6">
        <v>0</v>
      </c>
      <c r="V6" s="31">
        <f t="shared" si="7"/>
        <v>0</v>
      </c>
      <c r="W6" s="6">
        <v>0</v>
      </c>
      <c r="X6" s="31">
        <f t="shared" si="8"/>
        <v>0</v>
      </c>
      <c r="Y6" s="6">
        <v>0</v>
      </c>
      <c r="Z6" s="31">
        <f aca="true" t="shared" si="9" ref="Z6:Z23">+ROUND(Y6/Y$25,4)</f>
        <v>0</v>
      </c>
    </row>
    <row r="7" spans="1:26" ht="24">
      <c r="A7" s="30">
        <v>3</v>
      </c>
      <c r="B7" s="34" t="s">
        <v>50</v>
      </c>
      <c r="C7" s="6">
        <v>16508366.16</v>
      </c>
      <c r="D7" s="20">
        <f>+ROUND(C7/C$25,4)</f>
        <v>0.002</v>
      </c>
      <c r="E7" s="6">
        <v>65052918.99</v>
      </c>
      <c r="F7" s="20">
        <f t="shared" si="0"/>
        <v>0.0079</v>
      </c>
      <c r="G7" s="6">
        <v>64453731.5</v>
      </c>
      <c r="H7" s="20">
        <f t="shared" si="1"/>
        <v>0.0078</v>
      </c>
      <c r="I7" s="6">
        <v>292145312.78</v>
      </c>
      <c r="J7" s="31">
        <f t="shared" si="2"/>
        <v>0.0352</v>
      </c>
      <c r="K7" s="6">
        <v>110503596.7</v>
      </c>
      <c r="L7" s="31">
        <f t="shared" si="3"/>
        <v>0.0129</v>
      </c>
      <c r="M7" s="6">
        <v>89763876.52000001</v>
      </c>
      <c r="N7" s="31">
        <f t="shared" si="4"/>
        <v>0.0108</v>
      </c>
      <c r="O7" s="6">
        <v>128001511.92</v>
      </c>
      <c r="P7" s="31">
        <f t="shared" si="5"/>
        <v>0.0149</v>
      </c>
      <c r="Q7" s="6">
        <v>87887751.27000001</v>
      </c>
      <c r="R7" s="31">
        <f t="shared" si="6"/>
        <v>0.0101</v>
      </c>
      <c r="S7" s="6">
        <v>87733725.77000001</v>
      </c>
      <c r="T7" s="31">
        <f t="shared" si="6"/>
        <v>0.0099</v>
      </c>
      <c r="U7" s="6">
        <v>255059286.07</v>
      </c>
      <c r="V7" s="31">
        <f t="shared" si="7"/>
        <v>0.0275</v>
      </c>
      <c r="W7" s="6">
        <v>163722933.45999998</v>
      </c>
      <c r="X7" s="31">
        <f t="shared" si="8"/>
        <v>0.0176</v>
      </c>
      <c r="Y7" s="6">
        <v>66970313.5</v>
      </c>
      <c r="Z7" s="31">
        <f t="shared" si="9"/>
        <v>0.0074</v>
      </c>
    </row>
    <row r="8" spans="1:26" ht="48">
      <c r="A8" s="13">
        <v>4</v>
      </c>
      <c r="B8" s="34" t="s">
        <v>51</v>
      </c>
      <c r="C8" s="6">
        <v>0</v>
      </c>
      <c r="D8" s="20">
        <f>+ROUND(C8/C$25,4)</f>
        <v>0</v>
      </c>
      <c r="E8" s="6">
        <v>0</v>
      </c>
      <c r="F8" s="20">
        <f t="shared" si="0"/>
        <v>0</v>
      </c>
      <c r="G8" s="6">
        <v>0</v>
      </c>
      <c r="H8" s="20">
        <f t="shared" si="1"/>
        <v>0</v>
      </c>
      <c r="I8" s="6">
        <v>0</v>
      </c>
      <c r="J8" s="31">
        <f t="shared" si="2"/>
        <v>0</v>
      </c>
      <c r="K8" s="6">
        <v>0</v>
      </c>
      <c r="L8" s="31">
        <f t="shared" si="3"/>
        <v>0</v>
      </c>
      <c r="M8" s="6">
        <v>0</v>
      </c>
      <c r="N8" s="31">
        <f t="shared" si="4"/>
        <v>0</v>
      </c>
      <c r="O8" s="6">
        <v>0</v>
      </c>
      <c r="P8" s="31">
        <f t="shared" si="5"/>
        <v>0</v>
      </c>
      <c r="Q8" s="6">
        <v>0</v>
      </c>
      <c r="R8" s="31">
        <f t="shared" si="6"/>
        <v>0</v>
      </c>
      <c r="S8" s="6">
        <v>0</v>
      </c>
      <c r="T8" s="31">
        <f t="shared" si="6"/>
        <v>0</v>
      </c>
      <c r="U8" s="6">
        <v>0</v>
      </c>
      <c r="V8" s="31">
        <f t="shared" si="7"/>
        <v>0</v>
      </c>
      <c r="W8" s="6">
        <v>0</v>
      </c>
      <c r="X8" s="31">
        <f t="shared" si="8"/>
        <v>0</v>
      </c>
      <c r="Y8" s="6">
        <v>0</v>
      </c>
      <c r="Z8" s="31">
        <f t="shared" si="9"/>
        <v>0</v>
      </c>
    </row>
    <row r="9" spans="1:26" ht="36">
      <c r="A9" s="30">
        <v>5</v>
      </c>
      <c r="B9" s="34" t="s">
        <v>52</v>
      </c>
      <c r="C9" s="6">
        <v>2972137755.880001</v>
      </c>
      <c r="D9" s="20">
        <f>+ROUND(C9/C$25,4)</f>
        <v>0.3594</v>
      </c>
      <c r="E9" s="6">
        <v>3001984511.6399994</v>
      </c>
      <c r="F9" s="20">
        <f t="shared" si="0"/>
        <v>0.3652</v>
      </c>
      <c r="G9" s="6">
        <v>2978996069.9999995</v>
      </c>
      <c r="H9" s="20">
        <f t="shared" si="1"/>
        <v>0.3616</v>
      </c>
      <c r="I9" s="6">
        <v>2923276392.939999</v>
      </c>
      <c r="J9" s="31">
        <f t="shared" si="2"/>
        <v>0.3524</v>
      </c>
      <c r="K9" s="6">
        <v>3168833788.6199994</v>
      </c>
      <c r="L9" s="31">
        <f t="shared" si="3"/>
        <v>0.3707</v>
      </c>
      <c r="M9" s="6">
        <v>3006578630.81</v>
      </c>
      <c r="N9" s="31">
        <f t="shared" si="4"/>
        <v>0.363</v>
      </c>
      <c r="O9" s="6">
        <v>3218813726.7299995</v>
      </c>
      <c r="P9" s="31">
        <f t="shared" si="5"/>
        <v>0.374</v>
      </c>
      <c r="Q9" s="6">
        <v>3387030710.119999</v>
      </c>
      <c r="R9" s="31">
        <f t="shared" si="6"/>
        <v>0.3881</v>
      </c>
      <c r="S9" s="6">
        <v>3553183310.7100005</v>
      </c>
      <c r="T9" s="31">
        <f>+ROUNDDOWN(S9/S$25,4)</f>
        <v>0.3999</v>
      </c>
      <c r="U9" s="6">
        <v>3894045735.779999</v>
      </c>
      <c r="V9" s="31">
        <f t="shared" si="7"/>
        <v>0.4203</v>
      </c>
      <c r="W9" s="6">
        <v>3970698618.3200006</v>
      </c>
      <c r="X9" s="31">
        <f t="shared" si="8"/>
        <v>0.4258</v>
      </c>
      <c r="Y9" s="6">
        <v>3743636788.5599995</v>
      </c>
      <c r="Z9" s="31">
        <f t="shared" si="9"/>
        <v>0.411</v>
      </c>
    </row>
    <row r="10" spans="1:26" ht="84">
      <c r="A10" s="13">
        <v>6</v>
      </c>
      <c r="B10" s="34" t="s">
        <v>53</v>
      </c>
      <c r="C10" s="6">
        <v>8643321.09</v>
      </c>
      <c r="D10" s="20">
        <f>+ROUNDUP(C10/C$25,4)</f>
        <v>0.0011</v>
      </c>
      <c r="E10" s="6">
        <v>8335278.2</v>
      </c>
      <c r="F10" s="20">
        <f t="shared" si="0"/>
        <v>0.001</v>
      </c>
      <c r="G10" s="6">
        <v>7990994.97</v>
      </c>
      <c r="H10" s="20">
        <f t="shared" si="1"/>
        <v>0.001</v>
      </c>
      <c r="I10" s="6">
        <v>6921904.94</v>
      </c>
      <c r="J10" s="31">
        <f t="shared" si="2"/>
        <v>0.0008</v>
      </c>
      <c r="K10" s="6">
        <v>5907175.42</v>
      </c>
      <c r="L10" s="31">
        <f t="shared" si="3"/>
        <v>0.0007</v>
      </c>
      <c r="M10" s="6">
        <v>5834694.74</v>
      </c>
      <c r="N10" s="31">
        <f t="shared" si="4"/>
        <v>0.0007</v>
      </c>
      <c r="O10" s="6">
        <v>5762214.06</v>
      </c>
      <c r="P10" s="31">
        <f t="shared" si="5"/>
        <v>0.0007</v>
      </c>
      <c r="Q10" s="6">
        <v>6178977.97</v>
      </c>
      <c r="R10" s="31">
        <f t="shared" si="6"/>
        <v>0.0007</v>
      </c>
      <c r="S10" s="6">
        <v>5291089.64</v>
      </c>
      <c r="T10" s="31">
        <f t="shared" si="6"/>
        <v>0.0006</v>
      </c>
      <c r="U10" s="6">
        <v>5291089.64</v>
      </c>
      <c r="V10" s="31">
        <f t="shared" si="7"/>
        <v>0.0006</v>
      </c>
      <c r="W10" s="6">
        <v>4010578.74</v>
      </c>
      <c r="X10" s="31">
        <f t="shared" si="8"/>
        <v>0.0004</v>
      </c>
      <c r="Y10" s="6">
        <v>4337493.9</v>
      </c>
      <c r="Z10" s="31">
        <f t="shared" si="9"/>
        <v>0.0005</v>
      </c>
    </row>
    <row r="11" spans="1:26" ht="24">
      <c r="A11" s="30">
        <v>7</v>
      </c>
      <c r="B11" s="34" t="s">
        <v>54</v>
      </c>
      <c r="C11" s="6">
        <v>0</v>
      </c>
      <c r="D11" s="20">
        <f aca="true" t="shared" si="10" ref="D11:D23">+ROUND(C11/C$25,4)</f>
        <v>0</v>
      </c>
      <c r="E11" s="6">
        <v>0</v>
      </c>
      <c r="F11" s="20">
        <f t="shared" si="0"/>
        <v>0</v>
      </c>
      <c r="G11" s="6">
        <v>0</v>
      </c>
      <c r="H11" s="20">
        <f t="shared" si="1"/>
        <v>0</v>
      </c>
      <c r="I11" s="6">
        <v>0</v>
      </c>
      <c r="J11" s="31">
        <f t="shared" si="2"/>
        <v>0</v>
      </c>
      <c r="K11" s="6">
        <v>0</v>
      </c>
      <c r="L11" s="31">
        <f t="shared" si="3"/>
        <v>0</v>
      </c>
      <c r="M11" s="6">
        <v>0</v>
      </c>
      <c r="N11" s="31">
        <f t="shared" si="4"/>
        <v>0</v>
      </c>
      <c r="O11" s="6">
        <v>0</v>
      </c>
      <c r="P11" s="31">
        <f t="shared" si="5"/>
        <v>0</v>
      </c>
      <c r="Q11" s="6">
        <v>0</v>
      </c>
      <c r="R11" s="31">
        <f t="shared" si="6"/>
        <v>0</v>
      </c>
      <c r="S11" s="6">
        <v>0</v>
      </c>
      <c r="T11" s="31">
        <f t="shared" si="6"/>
        <v>0</v>
      </c>
      <c r="U11" s="6">
        <v>0</v>
      </c>
      <c r="V11" s="31">
        <f t="shared" si="7"/>
        <v>0</v>
      </c>
      <c r="W11" s="6">
        <v>0</v>
      </c>
      <c r="X11" s="31">
        <f t="shared" si="8"/>
        <v>0</v>
      </c>
      <c r="Y11" s="6">
        <v>0</v>
      </c>
      <c r="Z11" s="31">
        <f t="shared" si="9"/>
        <v>0</v>
      </c>
    </row>
    <row r="12" spans="1:26" ht="24">
      <c r="A12" s="13">
        <v>8</v>
      </c>
      <c r="B12" s="34" t="s">
        <v>55</v>
      </c>
      <c r="C12" s="6">
        <v>0</v>
      </c>
      <c r="D12" s="20">
        <f t="shared" si="10"/>
        <v>0</v>
      </c>
      <c r="E12" s="6">
        <v>0</v>
      </c>
      <c r="F12" s="20">
        <f t="shared" si="0"/>
        <v>0</v>
      </c>
      <c r="G12" s="6">
        <v>0</v>
      </c>
      <c r="H12" s="20">
        <f t="shared" si="1"/>
        <v>0</v>
      </c>
      <c r="I12" s="6">
        <v>0</v>
      </c>
      <c r="J12" s="31">
        <f t="shared" si="2"/>
        <v>0</v>
      </c>
      <c r="K12" s="6">
        <v>0</v>
      </c>
      <c r="L12" s="31">
        <f t="shared" si="3"/>
        <v>0</v>
      </c>
      <c r="M12" s="6">
        <v>0</v>
      </c>
      <c r="N12" s="31">
        <f t="shared" si="4"/>
        <v>0</v>
      </c>
      <c r="O12" s="6">
        <v>0</v>
      </c>
      <c r="P12" s="31">
        <f t="shared" si="5"/>
        <v>0</v>
      </c>
      <c r="Q12" s="6">
        <v>0</v>
      </c>
      <c r="R12" s="31">
        <f t="shared" si="6"/>
        <v>0</v>
      </c>
      <c r="S12" s="6">
        <v>0</v>
      </c>
      <c r="T12" s="31">
        <f t="shared" si="6"/>
        <v>0</v>
      </c>
      <c r="U12" s="6">
        <v>0</v>
      </c>
      <c r="V12" s="31">
        <f t="shared" si="7"/>
        <v>0</v>
      </c>
      <c r="W12" s="6">
        <v>0</v>
      </c>
      <c r="X12" s="31">
        <f t="shared" si="8"/>
        <v>0</v>
      </c>
      <c r="Y12" s="6">
        <v>0</v>
      </c>
      <c r="Z12" s="31">
        <f t="shared" si="9"/>
        <v>0</v>
      </c>
    </row>
    <row r="13" spans="1:26" ht="48">
      <c r="A13" s="30">
        <v>9</v>
      </c>
      <c r="B13" s="34" t="s">
        <v>56</v>
      </c>
      <c r="C13" s="6">
        <v>45507782.95</v>
      </c>
      <c r="D13" s="20">
        <f t="shared" si="10"/>
        <v>0.0055</v>
      </c>
      <c r="E13" s="6">
        <v>48159306.65</v>
      </c>
      <c r="F13" s="20">
        <f t="shared" si="0"/>
        <v>0.0059</v>
      </c>
      <c r="G13" s="6">
        <v>48375857.25</v>
      </c>
      <c r="H13" s="20">
        <f t="shared" si="1"/>
        <v>0.0059</v>
      </c>
      <c r="I13" s="6">
        <v>48208152.65</v>
      </c>
      <c r="J13" s="31">
        <f t="shared" si="2"/>
        <v>0.0058</v>
      </c>
      <c r="K13" s="6">
        <v>48439764.1</v>
      </c>
      <c r="L13" s="31">
        <f t="shared" si="3"/>
        <v>0.0057</v>
      </c>
      <c r="M13" s="6">
        <v>47020787.8</v>
      </c>
      <c r="N13" s="31">
        <f t="shared" si="4"/>
        <v>0.0057</v>
      </c>
      <c r="O13" s="6">
        <v>47267053.05</v>
      </c>
      <c r="P13" s="31">
        <f t="shared" si="5"/>
        <v>0.0055</v>
      </c>
      <c r="Q13" s="6">
        <v>47491337.6</v>
      </c>
      <c r="R13" s="31">
        <f>+ROUNDUP(Q13/Q$25,4)</f>
        <v>0.0055000000000000005</v>
      </c>
      <c r="S13" s="6">
        <v>47722949.05</v>
      </c>
      <c r="T13" s="31">
        <f>+ROUNDUP(S13/S$25,4)</f>
        <v>0.0054</v>
      </c>
      <c r="U13" s="6">
        <v>45227325.5</v>
      </c>
      <c r="V13" s="31">
        <f t="shared" si="7"/>
        <v>0.0049</v>
      </c>
      <c r="W13" s="6">
        <v>45442654.95</v>
      </c>
      <c r="X13" s="31">
        <f t="shared" si="8"/>
        <v>0.0049</v>
      </c>
      <c r="Y13" s="6">
        <v>45680372.15</v>
      </c>
      <c r="Z13" s="31">
        <f t="shared" si="9"/>
        <v>0.005</v>
      </c>
    </row>
    <row r="14" spans="1:26" ht="36">
      <c r="A14" s="13">
        <v>10</v>
      </c>
      <c r="B14" s="34" t="s">
        <v>57</v>
      </c>
      <c r="C14" s="6">
        <v>4194960.57</v>
      </c>
      <c r="D14" s="20">
        <f t="shared" si="10"/>
        <v>0.0005</v>
      </c>
      <c r="E14" s="6">
        <v>4216128.93</v>
      </c>
      <c r="F14" s="20">
        <f t="shared" si="0"/>
        <v>0.0005</v>
      </c>
      <c r="G14" s="6">
        <v>4238047.35</v>
      </c>
      <c r="H14" s="20">
        <f t="shared" si="1"/>
        <v>0.0005</v>
      </c>
      <c r="I14" s="6">
        <v>4262215.95</v>
      </c>
      <c r="J14" s="31">
        <f t="shared" si="2"/>
        <v>0.0005</v>
      </c>
      <c r="K14" s="6">
        <v>4285676.16</v>
      </c>
      <c r="L14" s="31">
        <f t="shared" si="3"/>
        <v>0.0005</v>
      </c>
      <c r="M14" s="6">
        <v>4168791.81</v>
      </c>
      <c r="N14" s="31">
        <f t="shared" si="4"/>
        <v>0.0005</v>
      </c>
      <c r="O14" s="6">
        <v>4188335.04</v>
      </c>
      <c r="P14" s="31">
        <f t="shared" si="5"/>
        <v>0.0005</v>
      </c>
      <c r="Q14" s="6">
        <v>4206086.46</v>
      </c>
      <c r="R14" s="31">
        <f aca="true" t="shared" si="11" ref="R14:T23">+ROUND(Q14/Q$25,4)</f>
        <v>0.0005</v>
      </c>
      <c r="S14" s="6">
        <v>4224462.93</v>
      </c>
      <c r="T14" s="31">
        <f t="shared" si="11"/>
        <v>0.0005</v>
      </c>
      <c r="U14" s="6">
        <v>4242839.4</v>
      </c>
      <c r="V14" s="31">
        <f t="shared" si="7"/>
        <v>0.0005</v>
      </c>
      <c r="W14" s="6">
        <v>4260007.44</v>
      </c>
      <c r="X14" s="31">
        <f t="shared" si="8"/>
        <v>0.0005</v>
      </c>
      <c r="Y14" s="6">
        <v>4170583.62</v>
      </c>
      <c r="Z14" s="31">
        <f t="shared" si="9"/>
        <v>0.0005</v>
      </c>
    </row>
    <row r="15" spans="1:26" ht="36">
      <c r="A15" s="30">
        <v>11</v>
      </c>
      <c r="B15" s="34" t="s">
        <v>65</v>
      </c>
      <c r="C15" s="6">
        <v>0</v>
      </c>
      <c r="D15" s="20">
        <f t="shared" si="10"/>
        <v>0</v>
      </c>
      <c r="E15" s="6">
        <v>0</v>
      </c>
      <c r="F15" s="20">
        <f t="shared" si="0"/>
        <v>0</v>
      </c>
      <c r="G15" s="6">
        <v>0</v>
      </c>
      <c r="H15" s="20">
        <f t="shared" si="1"/>
        <v>0</v>
      </c>
      <c r="I15" s="6">
        <v>0</v>
      </c>
      <c r="J15" s="31">
        <f t="shared" si="2"/>
        <v>0</v>
      </c>
      <c r="K15" s="6">
        <v>0</v>
      </c>
      <c r="L15" s="31">
        <f t="shared" si="3"/>
        <v>0</v>
      </c>
      <c r="M15" s="6">
        <v>0</v>
      </c>
      <c r="N15" s="31">
        <f t="shared" si="4"/>
        <v>0</v>
      </c>
      <c r="O15" s="6">
        <v>0</v>
      </c>
      <c r="P15" s="31">
        <f t="shared" si="5"/>
        <v>0</v>
      </c>
      <c r="Q15" s="6">
        <v>0</v>
      </c>
      <c r="R15" s="31">
        <f t="shared" si="11"/>
        <v>0</v>
      </c>
      <c r="S15" s="6">
        <v>0</v>
      </c>
      <c r="T15" s="31">
        <f t="shared" si="11"/>
        <v>0</v>
      </c>
      <c r="U15" s="6">
        <v>0</v>
      </c>
      <c r="V15" s="31">
        <f t="shared" si="7"/>
        <v>0</v>
      </c>
      <c r="W15" s="6">
        <v>0</v>
      </c>
      <c r="X15" s="31">
        <f t="shared" si="8"/>
        <v>0</v>
      </c>
      <c r="Y15" s="6">
        <v>0</v>
      </c>
      <c r="Z15" s="31">
        <f t="shared" si="9"/>
        <v>0</v>
      </c>
    </row>
    <row r="16" spans="1:26" ht="60">
      <c r="A16" s="13">
        <v>12</v>
      </c>
      <c r="B16" s="34" t="s">
        <v>58</v>
      </c>
      <c r="C16" s="6">
        <v>0</v>
      </c>
      <c r="D16" s="20">
        <f t="shared" si="10"/>
        <v>0</v>
      </c>
      <c r="E16" s="6">
        <v>20313000</v>
      </c>
      <c r="F16" s="20">
        <f t="shared" si="0"/>
        <v>0.0025</v>
      </c>
      <c r="G16" s="6">
        <v>20405000</v>
      </c>
      <c r="H16" s="20">
        <f t="shared" si="1"/>
        <v>0.0025</v>
      </c>
      <c r="I16" s="6">
        <v>20097600</v>
      </c>
      <c r="J16" s="31">
        <f t="shared" si="2"/>
        <v>0.0024</v>
      </c>
      <c r="K16" s="6">
        <v>20187800</v>
      </c>
      <c r="L16" s="31">
        <f t="shared" si="3"/>
        <v>0.0024</v>
      </c>
      <c r="M16" s="6">
        <v>20273000</v>
      </c>
      <c r="N16" s="31">
        <f t="shared" si="4"/>
        <v>0.0024</v>
      </c>
      <c r="O16" s="6">
        <v>20087000</v>
      </c>
      <c r="P16" s="31">
        <f t="shared" si="5"/>
        <v>0.0023</v>
      </c>
      <c r="Q16" s="6">
        <v>20165200</v>
      </c>
      <c r="R16" s="31">
        <f t="shared" si="11"/>
        <v>0.0023</v>
      </c>
      <c r="S16" s="6">
        <v>20242000</v>
      </c>
      <c r="T16" s="31">
        <f t="shared" si="11"/>
        <v>0.0023</v>
      </c>
      <c r="U16" s="6">
        <v>20077000</v>
      </c>
      <c r="V16" s="31">
        <f t="shared" si="7"/>
        <v>0.0022</v>
      </c>
      <c r="W16" s="6">
        <v>20152400</v>
      </c>
      <c r="X16" s="31">
        <f t="shared" si="8"/>
        <v>0.0022</v>
      </c>
      <c r="Y16" s="6">
        <v>139639622.08</v>
      </c>
      <c r="Z16" s="31">
        <f t="shared" si="9"/>
        <v>0.0153</v>
      </c>
    </row>
    <row r="17" spans="1:26" ht="60">
      <c r="A17" s="30">
        <v>13</v>
      </c>
      <c r="B17" s="34" t="s">
        <v>59</v>
      </c>
      <c r="C17" s="6">
        <v>20218400</v>
      </c>
      <c r="D17" s="20">
        <f t="shared" si="10"/>
        <v>0.0024</v>
      </c>
      <c r="E17" s="6">
        <v>0</v>
      </c>
      <c r="F17" s="20">
        <f t="shared" si="0"/>
        <v>0</v>
      </c>
      <c r="G17" s="6">
        <v>0</v>
      </c>
      <c r="H17" s="20">
        <f t="shared" si="1"/>
        <v>0</v>
      </c>
      <c r="I17" s="6">
        <v>0</v>
      </c>
      <c r="J17" s="31">
        <f t="shared" si="2"/>
        <v>0</v>
      </c>
      <c r="K17" s="6">
        <v>0</v>
      </c>
      <c r="L17" s="31">
        <f t="shared" si="3"/>
        <v>0</v>
      </c>
      <c r="M17" s="6">
        <v>0</v>
      </c>
      <c r="N17" s="31">
        <f t="shared" si="4"/>
        <v>0</v>
      </c>
      <c r="O17" s="6">
        <v>0</v>
      </c>
      <c r="P17" s="31">
        <f t="shared" si="5"/>
        <v>0</v>
      </c>
      <c r="Q17" s="6">
        <v>0</v>
      </c>
      <c r="R17" s="31">
        <f t="shared" si="11"/>
        <v>0</v>
      </c>
      <c r="S17" s="6">
        <v>0</v>
      </c>
      <c r="T17" s="31">
        <f t="shared" si="11"/>
        <v>0</v>
      </c>
      <c r="U17" s="6">
        <v>0</v>
      </c>
      <c r="V17" s="31">
        <f t="shared" si="7"/>
        <v>0</v>
      </c>
      <c r="W17" s="6">
        <v>0</v>
      </c>
      <c r="X17" s="31">
        <f t="shared" si="8"/>
        <v>0</v>
      </c>
      <c r="Y17" s="6">
        <v>0</v>
      </c>
      <c r="Z17" s="31">
        <f t="shared" si="9"/>
        <v>0</v>
      </c>
    </row>
    <row r="18" spans="1:26" ht="36">
      <c r="A18" s="13">
        <v>14</v>
      </c>
      <c r="B18" s="34" t="s">
        <v>60</v>
      </c>
      <c r="C18" s="6">
        <v>283865798</v>
      </c>
      <c r="D18" s="20">
        <f t="shared" si="10"/>
        <v>0.0343</v>
      </c>
      <c r="E18" s="6">
        <v>243401674.32</v>
      </c>
      <c r="F18" s="20">
        <f t="shared" si="0"/>
        <v>0.0296</v>
      </c>
      <c r="G18" s="6">
        <v>259875805.67999998</v>
      </c>
      <c r="H18" s="20">
        <f t="shared" si="1"/>
        <v>0.0315</v>
      </c>
      <c r="I18" s="6">
        <v>268071243.6</v>
      </c>
      <c r="J18" s="31">
        <f t="shared" si="2"/>
        <v>0.0323</v>
      </c>
      <c r="K18" s="6">
        <v>275713777.93</v>
      </c>
      <c r="L18" s="31">
        <f>+ROUNDDOWN(K18/K$25,4)</f>
        <v>0.0322</v>
      </c>
      <c r="M18" s="6">
        <v>297815295.55</v>
      </c>
      <c r="N18" s="31">
        <f t="shared" si="4"/>
        <v>0.036</v>
      </c>
      <c r="O18" s="6">
        <v>300096170.97</v>
      </c>
      <c r="P18" s="31">
        <f>+ROUND(O18/O$25,3)</f>
        <v>0.035</v>
      </c>
      <c r="Q18" s="6">
        <v>298706063.43</v>
      </c>
      <c r="R18" s="31">
        <f t="shared" si="11"/>
        <v>0.0342</v>
      </c>
      <c r="S18" s="6">
        <v>299377565.51</v>
      </c>
      <c r="T18" s="31">
        <f t="shared" si="11"/>
        <v>0.0337</v>
      </c>
      <c r="U18" s="6">
        <v>299526238.63</v>
      </c>
      <c r="V18" s="31">
        <f t="shared" si="7"/>
        <v>0.0323</v>
      </c>
      <c r="W18" s="6">
        <v>299831520.3899999</v>
      </c>
      <c r="X18" s="31">
        <f>+ROUNDDOWN(W18/W$25,4)</f>
        <v>0.0321</v>
      </c>
      <c r="Y18" s="6">
        <v>266406258.49</v>
      </c>
      <c r="Z18" s="31">
        <f t="shared" si="9"/>
        <v>0.0292</v>
      </c>
    </row>
    <row r="19" spans="1:26" ht="36">
      <c r="A19" s="30">
        <v>15</v>
      </c>
      <c r="B19" s="34" t="s">
        <v>61</v>
      </c>
      <c r="C19" s="6">
        <v>265732084.14</v>
      </c>
      <c r="D19" s="20">
        <f t="shared" si="10"/>
        <v>0.0321</v>
      </c>
      <c r="E19" s="6">
        <v>276552204.05</v>
      </c>
      <c r="F19" s="20">
        <f t="shared" si="0"/>
        <v>0.0336</v>
      </c>
      <c r="G19" s="6">
        <v>276322154.82</v>
      </c>
      <c r="H19" s="20">
        <f t="shared" si="1"/>
        <v>0.0335</v>
      </c>
      <c r="I19" s="6">
        <v>273827594.78</v>
      </c>
      <c r="J19" s="31">
        <f t="shared" si="2"/>
        <v>0.033</v>
      </c>
      <c r="K19" s="6">
        <v>272350125.02</v>
      </c>
      <c r="L19" s="31">
        <f>+ROUND(K19/K$25,4)</f>
        <v>0.0319</v>
      </c>
      <c r="M19" s="6">
        <v>273695984.36</v>
      </c>
      <c r="N19" s="31">
        <f t="shared" si="4"/>
        <v>0.033</v>
      </c>
      <c r="O19" s="6">
        <v>290966205.13</v>
      </c>
      <c r="P19" s="31">
        <f>+ROUND(O19/O$25,4)</f>
        <v>0.0338</v>
      </c>
      <c r="Q19" s="6">
        <v>298750475.73</v>
      </c>
      <c r="R19" s="31">
        <f t="shared" si="11"/>
        <v>0.0342</v>
      </c>
      <c r="S19" s="6">
        <v>292863373.35</v>
      </c>
      <c r="T19" s="31">
        <f t="shared" si="11"/>
        <v>0.033</v>
      </c>
      <c r="U19" s="6">
        <v>302441854.58</v>
      </c>
      <c r="V19" s="31">
        <f t="shared" si="7"/>
        <v>0.0326</v>
      </c>
      <c r="W19" s="6">
        <v>300323797.07</v>
      </c>
      <c r="X19" s="31">
        <f>+ROUND(W19/W$25,4)</f>
        <v>0.0322</v>
      </c>
      <c r="Y19" s="6">
        <v>187604811.7</v>
      </c>
      <c r="Z19" s="31">
        <f t="shared" si="9"/>
        <v>0.0206</v>
      </c>
    </row>
    <row r="20" spans="1:26" ht="12">
      <c r="A20" s="13">
        <v>16</v>
      </c>
      <c r="B20" s="34" t="s">
        <v>62</v>
      </c>
      <c r="C20" s="6">
        <v>30702600</v>
      </c>
      <c r="D20" s="20">
        <f t="shared" si="10"/>
        <v>0.0037</v>
      </c>
      <c r="E20" s="6">
        <v>30844200</v>
      </c>
      <c r="F20" s="20">
        <f t="shared" si="0"/>
        <v>0.0038</v>
      </c>
      <c r="G20" s="6">
        <v>30057600</v>
      </c>
      <c r="H20" s="20">
        <f>+ROUNDUP(G20/G$25,4)</f>
        <v>0.0036999999999999997</v>
      </c>
      <c r="I20" s="6">
        <v>30180000</v>
      </c>
      <c r="J20" s="31">
        <f>+ROUNDUP(I20/I$25,4)</f>
        <v>0.0036999999999999997</v>
      </c>
      <c r="K20" s="6">
        <v>30298800</v>
      </c>
      <c r="L20" s="31">
        <f>+ROUND(K20/K$25,4)</f>
        <v>0.0035</v>
      </c>
      <c r="M20" s="6">
        <v>30405900</v>
      </c>
      <c r="N20" s="31">
        <f t="shared" si="4"/>
        <v>0.0037</v>
      </c>
      <c r="O20" s="6">
        <v>30532500</v>
      </c>
      <c r="P20" s="31">
        <f>+ROUND(O20/O$25,4)</f>
        <v>0.0035</v>
      </c>
      <c r="Q20" s="6">
        <v>30647400</v>
      </c>
      <c r="R20" s="31">
        <f t="shared" si="11"/>
        <v>0.0035</v>
      </c>
      <c r="S20" s="6">
        <v>30051300</v>
      </c>
      <c r="T20" s="31">
        <f t="shared" si="11"/>
        <v>0.0034</v>
      </c>
      <c r="U20" s="6">
        <v>30150900</v>
      </c>
      <c r="V20" s="31">
        <f t="shared" si="7"/>
        <v>0.0033</v>
      </c>
      <c r="W20" s="6">
        <v>30244200</v>
      </c>
      <c r="X20" s="31">
        <f>+ROUND(W20/W$25,4)</f>
        <v>0.0032</v>
      </c>
      <c r="Y20" s="6">
        <v>30347100</v>
      </c>
      <c r="Z20" s="31">
        <f t="shared" si="9"/>
        <v>0.0033</v>
      </c>
    </row>
    <row r="21" spans="1:26" ht="36">
      <c r="A21" s="30">
        <v>17</v>
      </c>
      <c r="B21" s="34" t="s">
        <v>63</v>
      </c>
      <c r="C21" s="6">
        <v>0</v>
      </c>
      <c r="D21" s="20">
        <f t="shared" si="10"/>
        <v>0</v>
      </c>
      <c r="E21" s="6">
        <v>0</v>
      </c>
      <c r="F21" s="20">
        <f t="shared" si="0"/>
        <v>0</v>
      </c>
      <c r="G21" s="6">
        <v>0</v>
      </c>
      <c r="H21" s="20">
        <f>+ROUND(G21/G$25,4)</f>
        <v>0</v>
      </c>
      <c r="I21" s="6">
        <v>0</v>
      </c>
      <c r="J21" s="31">
        <f>+ROUND(I21/I$25,4)</f>
        <v>0</v>
      </c>
      <c r="K21" s="6">
        <v>0</v>
      </c>
      <c r="L21" s="31">
        <f>+ROUND(K21/K$25,4)</f>
        <v>0</v>
      </c>
      <c r="M21" s="6">
        <v>0</v>
      </c>
      <c r="N21" s="31">
        <f t="shared" si="4"/>
        <v>0</v>
      </c>
      <c r="O21" s="6">
        <v>0</v>
      </c>
      <c r="P21" s="31">
        <f>+ROUND(O21/O$25,4)</f>
        <v>0</v>
      </c>
      <c r="Q21" s="6">
        <v>0</v>
      </c>
      <c r="R21" s="31">
        <f t="shared" si="11"/>
        <v>0</v>
      </c>
      <c r="S21" s="6">
        <v>0</v>
      </c>
      <c r="T21" s="31">
        <f t="shared" si="11"/>
        <v>0</v>
      </c>
      <c r="U21" s="6">
        <v>0</v>
      </c>
      <c r="V21" s="31">
        <f t="shared" si="7"/>
        <v>0</v>
      </c>
      <c r="W21" s="6">
        <v>0</v>
      </c>
      <c r="X21" s="31">
        <f>+ROUND(W21/W$25,4)</f>
        <v>0</v>
      </c>
      <c r="Y21" s="6">
        <v>0</v>
      </c>
      <c r="Z21" s="31">
        <f t="shared" si="9"/>
        <v>0</v>
      </c>
    </row>
    <row r="22" spans="1:26" ht="36">
      <c r="A22" s="13">
        <v>18</v>
      </c>
      <c r="B22" s="34" t="s">
        <v>64</v>
      </c>
      <c r="C22" s="6">
        <v>480435106.45</v>
      </c>
      <c r="D22" s="20">
        <f t="shared" si="10"/>
        <v>0.0581</v>
      </c>
      <c r="E22" s="6">
        <v>489654923.25</v>
      </c>
      <c r="F22" s="20">
        <f>+ROUNDDOWN(E22/E$25,4)</f>
        <v>0.0595</v>
      </c>
      <c r="G22" s="6">
        <v>493073748.41</v>
      </c>
      <c r="H22" s="20">
        <f>+ROUND(G22/G$25,4)</f>
        <v>0.0599</v>
      </c>
      <c r="I22" s="6">
        <v>508404111.99</v>
      </c>
      <c r="J22" s="31">
        <f>+ROUND(I22/I$25,4)</f>
        <v>0.0613</v>
      </c>
      <c r="K22" s="6">
        <v>515633511.5</v>
      </c>
      <c r="L22" s="31">
        <f>+ROUND(K22/K$25,4)</f>
        <v>0.0603</v>
      </c>
      <c r="M22" s="6">
        <v>498095934.09</v>
      </c>
      <c r="N22" s="31">
        <f>+ROUNDUP(M22/M$25,4)</f>
        <v>0.060200000000000004</v>
      </c>
      <c r="O22" s="6">
        <v>499590174.45</v>
      </c>
      <c r="P22" s="31">
        <f>+ROUND(O22/O$25,4)</f>
        <v>0.058</v>
      </c>
      <c r="Q22" s="6">
        <v>497049584.68</v>
      </c>
      <c r="R22" s="31">
        <f t="shared" si="11"/>
        <v>0.057</v>
      </c>
      <c r="S22" s="6">
        <v>490433064.19</v>
      </c>
      <c r="T22" s="31">
        <f t="shared" si="11"/>
        <v>0.0552</v>
      </c>
      <c r="U22" s="6">
        <v>495957575.2</v>
      </c>
      <c r="V22" s="31">
        <f t="shared" si="7"/>
        <v>0.0535</v>
      </c>
      <c r="W22" s="6">
        <v>498111353.36</v>
      </c>
      <c r="X22" s="31">
        <f>+ROUND(W22/W$25,4)</f>
        <v>0.0534</v>
      </c>
      <c r="Y22" s="6">
        <v>499083420.44</v>
      </c>
      <c r="Z22" s="31">
        <f t="shared" si="9"/>
        <v>0.0548</v>
      </c>
    </row>
    <row r="23" spans="1:26" ht="12">
      <c r="A23" s="30">
        <v>19</v>
      </c>
      <c r="B23" s="34" t="s">
        <v>32</v>
      </c>
      <c r="C23" s="6">
        <v>74592876.42</v>
      </c>
      <c r="D23" s="20">
        <f t="shared" si="10"/>
        <v>0.009</v>
      </c>
      <c r="E23" s="6">
        <v>27690836.89</v>
      </c>
      <c r="F23" s="20">
        <f>+ROUND(E23/E$25,4)</f>
        <v>0.0034</v>
      </c>
      <c r="G23" s="6">
        <v>24046371.97</v>
      </c>
      <c r="H23" s="20">
        <f>+ROUND(G23/G$25,4)</f>
        <v>0.0029</v>
      </c>
      <c r="I23" s="6">
        <v>11249417.129999999</v>
      </c>
      <c r="J23" s="31">
        <f>+ROUND(I23/I$25,4)</f>
        <v>0.0014</v>
      </c>
      <c r="K23" s="6">
        <v>24076696.32</v>
      </c>
      <c r="L23" s="31">
        <f>+ROUND(K23/K$25,4)</f>
        <v>0.0028</v>
      </c>
      <c r="M23" s="6">
        <v>23842777.439999998</v>
      </c>
      <c r="N23" s="31">
        <f>+ROUND(M23/M$25,4)</f>
        <v>0.0029</v>
      </c>
      <c r="O23" s="6">
        <v>39151135.04000001</v>
      </c>
      <c r="P23" s="31">
        <f>+ROUND(O23/O$25,4)</f>
        <v>0.0045</v>
      </c>
      <c r="Q23" s="6">
        <v>54309089.12</v>
      </c>
      <c r="R23" s="31">
        <f t="shared" si="11"/>
        <v>0.0062</v>
      </c>
      <c r="S23" s="6">
        <v>41088677.8</v>
      </c>
      <c r="T23" s="31">
        <f t="shared" si="11"/>
        <v>0.0046</v>
      </c>
      <c r="U23" s="6">
        <v>19595418.529999997</v>
      </c>
      <c r="V23" s="31">
        <f t="shared" si="7"/>
        <v>0.0021</v>
      </c>
      <c r="W23" s="6">
        <v>20811644.58</v>
      </c>
      <c r="X23" s="31">
        <f>+ROUND(W23/W$25,4)</f>
        <v>0.0022</v>
      </c>
      <c r="Y23" s="6">
        <v>6421708.04</v>
      </c>
      <c r="Z23" s="31">
        <f t="shared" si="9"/>
        <v>0.0007</v>
      </c>
    </row>
    <row r="24" spans="1:26" ht="12.75" thickBot="1">
      <c r="A24" s="28"/>
      <c r="B24" s="29"/>
      <c r="C24" s="26"/>
      <c r="D24" s="22"/>
      <c r="E24" s="26"/>
      <c r="F24" s="22"/>
      <c r="G24" s="26"/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2"/>
      <c r="S24" s="26"/>
      <c r="T24" s="22"/>
      <c r="U24" s="26"/>
      <c r="V24" s="22"/>
      <c r="W24" s="26"/>
      <c r="X24" s="22"/>
      <c r="Y24" s="26"/>
      <c r="Z24" s="22"/>
    </row>
    <row r="25" spans="1:26" ht="12.75" thickBot="1">
      <c r="A25" s="74" t="s">
        <v>33</v>
      </c>
      <c r="B25" s="75"/>
      <c r="C25" s="27">
        <f aca="true" t="shared" si="12" ref="C25:H25">SUM(C5:C24)</f>
        <v>8270530656.7</v>
      </c>
      <c r="D25" s="24">
        <f t="shared" si="12"/>
        <v>0.9999999999999999</v>
      </c>
      <c r="E25" s="27">
        <f t="shared" si="12"/>
        <v>8220887405.049998</v>
      </c>
      <c r="F25" s="24">
        <f t="shared" si="12"/>
        <v>0.9999999999999999</v>
      </c>
      <c r="G25" s="27">
        <f t="shared" si="12"/>
        <v>8237807661.92</v>
      </c>
      <c r="H25" s="24">
        <f t="shared" si="12"/>
        <v>0.9999999999999999</v>
      </c>
      <c r="I25" s="27">
        <f aca="true" t="shared" si="13" ref="I25:N25">SUM(I5:I24)</f>
        <v>8295268191.289999</v>
      </c>
      <c r="J25" s="24">
        <f t="shared" si="13"/>
        <v>1</v>
      </c>
      <c r="K25" s="27">
        <f t="shared" si="13"/>
        <v>8549121586.789999</v>
      </c>
      <c r="L25" s="24">
        <f t="shared" si="13"/>
        <v>1</v>
      </c>
      <c r="M25" s="27">
        <f t="shared" si="13"/>
        <v>8281755384.12</v>
      </c>
      <c r="N25" s="24">
        <f t="shared" si="13"/>
        <v>1</v>
      </c>
      <c r="O25" s="27">
        <f aca="true" t="shared" si="14" ref="O25:T25">SUM(O5:O24)</f>
        <v>8606812038.37</v>
      </c>
      <c r="P25" s="24">
        <f t="shared" si="14"/>
        <v>0.9999999999999999</v>
      </c>
      <c r="Q25" s="27">
        <f t="shared" si="14"/>
        <v>8727237376</v>
      </c>
      <c r="R25" s="24">
        <f t="shared" si="14"/>
        <v>0.9999999999999999</v>
      </c>
      <c r="S25" s="27">
        <f t="shared" si="14"/>
        <v>8883794997.510002</v>
      </c>
      <c r="T25" s="24">
        <f t="shared" si="14"/>
        <v>0.9999999999999999</v>
      </c>
      <c r="U25" s="27">
        <f aca="true" t="shared" si="15" ref="U25:Z25">SUM(U5:U24)</f>
        <v>9264856070.560001</v>
      </c>
      <c r="V25" s="24">
        <f t="shared" si="15"/>
        <v>1</v>
      </c>
      <c r="W25" s="27">
        <f t="shared" si="15"/>
        <v>9325162623.250002</v>
      </c>
      <c r="X25" s="24">
        <f t="shared" si="15"/>
        <v>0.9999999999999999</v>
      </c>
      <c r="Y25" s="27">
        <f t="shared" si="15"/>
        <v>9109093503.13</v>
      </c>
      <c r="Z25" s="24">
        <f t="shared" si="15"/>
        <v>0.9999999999999998</v>
      </c>
    </row>
  </sheetData>
  <sheetProtection/>
  <mergeCells count="14">
    <mergeCell ref="W4:X4"/>
    <mergeCell ref="U4:V4"/>
    <mergeCell ref="S4:T4"/>
    <mergeCell ref="Q4:R4"/>
    <mergeCell ref="Y4:Z4"/>
    <mergeCell ref="O4:P4"/>
    <mergeCell ref="A25:B25"/>
    <mergeCell ref="A4:B4"/>
    <mergeCell ref="E4:F4"/>
    <mergeCell ref="M4:N4"/>
    <mergeCell ref="K4:L4"/>
    <mergeCell ref="I4:J4"/>
    <mergeCell ref="G4:H4"/>
    <mergeCell ref="C4:D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8"/>
  <sheetViews>
    <sheetView zoomScale="80" zoomScaleNormal="80" zoomScalePageLayoutView="0" workbookViewId="0" topLeftCell="G1">
      <selection activeCell="AB2" sqref="AB2"/>
    </sheetView>
  </sheetViews>
  <sheetFormatPr defaultColWidth="9.00390625" defaultRowHeight="12.75"/>
  <cols>
    <col min="1" max="1" width="4.875" style="5" customWidth="1"/>
    <col min="2" max="2" width="117.875" style="32" customWidth="1"/>
    <col min="3" max="3" width="13.625" style="2" customWidth="1"/>
    <col min="4" max="4" width="9.125" style="2" customWidth="1"/>
    <col min="5" max="5" width="9.125" style="39" customWidth="1"/>
    <col min="6" max="6" width="136.125" style="2" customWidth="1"/>
    <col min="7" max="7" width="13.625" style="2" customWidth="1"/>
    <col min="8" max="8" width="9.125" style="2" customWidth="1"/>
    <col min="9" max="9" width="13.625" style="2" customWidth="1"/>
    <col min="10" max="10" width="9.125" style="2" customWidth="1"/>
    <col min="11" max="11" width="13.625" style="2" customWidth="1"/>
    <col min="12" max="12" width="9.125" style="2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26" width="9.125" style="2" customWidth="1"/>
    <col min="27" max="27" width="13.625" style="2" bestFit="1" customWidth="1"/>
    <col min="28" max="16384" width="9.125" style="2" customWidth="1"/>
  </cols>
  <sheetData>
    <row r="1" spans="1:28" ht="12.75" thickBot="1">
      <c r="A1" s="76" t="s">
        <v>34</v>
      </c>
      <c r="B1" s="77"/>
      <c r="C1" s="76">
        <v>41670</v>
      </c>
      <c r="D1" s="77"/>
      <c r="E1" s="37"/>
      <c r="F1" s="35" t="s">
        <v>34</v>
      </c>
      <c r="G1" s="76">
        <v>41698</v>
      </c>
      <c r="H1" s="77"/>
      <c r="I1" s="76">
        <v>41729</v>
      </c>
      <c r="J1" s="77"/>
      <c r="K1" s="76">
        <v>41759</v>
      </c>
      <c r="L1" s="77"/>
      <c r="M1" s="76">
        <v>41789</v>
      </c>
      <c r="N1" s="77"/>
      <c r="O1" s="76">
        <v>41820</v>
      </c>
      <c r="P1" s="77"/>
      <c r="Q1" s="76">
        <v>41851</v>
      </c>
      <c r="R1" s="77"/>
      <c r="S1" s="76">
        <v>41880</v>
      </c>
      <c r="T1" s="77"/>
      <c r="U1" s="76">
        <v>41912</v>
      </c>
      <c r="V1" s="77"/>
      <c r="W1" s="76">
        <v>41943</v>
      </c>
      <c r="X1" s="77"/>
      <c r="Y1" s="76">
        <v>41971</v>
      </c>
      <c r="Z1" s="77"/>
      <c r="AA1" s="76">
        <v>42004</v>
      </c>
      <c r="AB1" s="77"/>
    </row>
    <row r="2" spans="1:28" ht="24">
      <c r="A2" s="30">
        <v>1</v>
      </c>
      <c r="B2" s="33" t="s">
        <v>48</v>
      </c>
      <c r="C2" s="8">
        <v>4262489813.6799994</v>
      </c>
      <c r="D2" s="31">
        <f aca="true" t="shared" si="0" ref="D2:D12">+ROUND(C2/C$21,4)</f>
        <v>0.4639</v>
      </c>
      <c r="E2" s="38"/>
      <c r="F2" s="40" t="s">
        <v>68</v>
      </c>
      <c r="G2" s="8">
        <v>41479020</v>
      </c>
      <c r="H2" s="31">
        <f>+ROUND(G2/G$38,4)</f>
        <v>0.0087</v>
      </c>
      <c r="I2" s="8">
        <v>41691700</v>
      </c>
      <c r="J2" s="31">
        <f>+ROUNDUP(I2/I$38,4)</f>
        <v>0.009</v>
      </c>
      <c r="K2" s="8">
        <v>41988640</v>
      </c>
      <c r="L2" s="31">
        <f>+ROUNDUP(K2/K$38,4)</f>
        <v>0.009099999999999999</v>
      </c>
      <c r="M2" s="8">
        <v>42447530</v>
      </c>
      <c r="N2" s="31">
        <f>+ROUND(M2/M$38,4)</f>
        <v>0.0091</v>
      </c>
      <c r="O2" s="8">
        <v>42794460</v>
      </c>
      <c r="P2" s="31">
        <f>+ROUND(O2/O$38,4)</f>
        <v>0.0091</v>
      </c>
      <c r="Q2" s="8">
        <v>42421620</v>
      </c>
      <c r="R2" s="31">
        <f>+ROUND(Q2/Q$38,4)</f>
        <v>0.0094</v>
      </c>
      <c r="S2" s="8">
        <v>42849220</v>
      </c>
      <c r="T2" s="31">
        <f>+ROUND(S2/S$38,4)</f>
        <v>0.0092</v>
      </c>
      <c r="U2" s="8">
        <v>43095900</v>
      </c>
      <c r="V2" s="31">
        <f>+ROUND(U2/U$38,4)</f>
        <v>0.0061</v>
      </c>
      <c r="W2" s="8">
        <v>43353350</v>
      </c>
      <c r="X2" s="31">
        <f>+ROUND(W2/W$38,4)</f>
        <v>0.0062</v>
      </c>
      <c r="Y2" s="8">
        <v>43526880</v>
      </c>
      <c r="Z2" s="31">
        <f>+ROUND(Y2/Y$38,4)</f>
        <v>0.0064</v>
      </c>
      <c r="AA2" s="8">
        <v>43428480</v>
      </c>
      <c r="AB2" s="31">
        <f>+ROUND(AA2/AA$38,4)</f>
        <v>0.0065</v>
      </c>
    </row>
    <row r="3" spans="1:28" ht="24">
      <c r="A3" s="13">
        <v>2</v>
      </c>
      <c r="B3" s="34" t="s">
        <v>49</v>
      </c>
      <c r="C3" s="6">
        <v>0</v>
      </c>
      <c r="D3" s="20">
        <f t="shared" si="0"/>
        <v>0</v>
      </c>
      <c r="E3" s="38"/>
      <c r="F3" s="41" t="s">
        <v>69</v>
      </c>
      <c r="G3" s="6">
        <v>0</v>
      </c>
      <c r="H3" s="20">
        <f aca="true" t="shared" si="1" ref="H3:J37">+ROUND(G3/G$38,4)</f>
        <v>0</v>
      </c>
      <c r="I3" s="6">
        <v>0</v>
      </c>
      <c r="J3" s="20">
        <f t="shared" si="1"/>
        <v>0</v>
      </c>
      <c r="K3" s="6">
        <v>0</v>
      </c>
      <c r="L3" s="20">
        <f aca="true" t="shared" si="2" ref="L3:N22">+ROUND(K3/K$38,4)</f>
        <v>0</v>
      </c>
      <c r="M3" s="6">
        <v>0</v>
      </c>
      <c r="N3" s="20">
        <f t="shared" si="2"/>
        <v>0</v>
      </c>
      <c r="O3" s="6">
        <v>0</v>
      </c>
      <c r="P3" s="31">
        <f aca="true" t="shared" si="3" ref="P3:P37">+ROUND(O3/O$38,4)</f>
        <v>0</v>
      </c>
      <c r="Q3" s="6">
        <v>0</v>
      </c>
      <c r="R3" s="31">
        <f aca="true" t="shared" si="4" ref="R3:R37">+ROUND(Q3/Q$38,4)</f>
        <v>0</v>
      </c>
      <c r="S3" s="6">
        <v>0</v>
      </c>
      <c r="T3" s="31">
        <f aca="true" t="shared" si="5" ref="T3:T37">+ROUND(S3/S$38,4)</f>
        <v>0</v>
      </c>
      <c r="U3" s="6">
        <v>0</v>
      </c>
      <c r="V3" s="31">
        <f aca="true" t="shared" si="6" ref="V3:V37">+ROUND(U3/U$38,4)</f>
        <v>0</v>
      </c>
      <c r="W3" s="6">
        <v>0</v>
      </c>
      <c r="X3" s="31">
        <f aca="true" t="shared" si="7" ref="X3:X34">+ROUND(W3/W$38,4)</f>
        <v>0</v>
      </c>
      <c r="Y3" s="6">
        <v>0</v>
      </c>
      <c r="Z3" s="31">
        <f aca="true" t="shared" si="8" ref="Z3:Z36">+ROUND(Y3/Y$38,4)</f>
        <v>0</v>
      </c>
      <c r="AA3" s="6">
        <v>0</v>
      </c>
      <c r="AB3" s="31">
        <f aca="true" t="shared" si="9" ref="AB3:AB36">+ROUND(AA3/AA$38,4)</f>
        <v>0</v>
      </c>
    </row>
    <row r="4" spans="1:28" ht="24">
      <c r="A4" s="30">
        <v>3</v>
      </c>
      <c r="B4" s="34" t="s">
        <v>50</v>
      </c>
      <c r="C4" s="6">
        <v>140958472.20999998</v>
      </c>
      <c r="D4" s="20">
        <f t="shared" si="0"/>
        <v>0.0153</v>
      </c>
      <c r="E4" s="38"/>
      <c r="F4" s="41" t="s">
        <v>70</v>
      </c>
      <c r="G4" s="6">
        <v>0</v>
      </c>
      <c r="H4" s="20">
        <f t="shared" si="1"/>
        <v>0</v>
      </c>
      <c r="I4" s="6">
        <v>0</v>
      </c>
      <c r="J4" s="20">
        <f t="shared" si="1"/>
        <v>0</v>
      </c>
      <c r="K4" s="6">
        <v>0</v>
      </c>
      <c r="L4" s="20">
        <f t="shared" si="2"/>
        <v>0</v>
      </c>
      <c r="M4" s="6">
        <v>0</v>
      </c>
      <c r="N4" s="20">
        <f t="shared" si="2"/>
        <v>0</v>
      </c>
      <c r="O4" s="6">
        <v>0</v>
      </c>
      <c r="P4" s="31">
        <f t="shared" si="3"/>
        <v>0</v>
      </c>
      <c r="Q4" s="6">
        <v>0</v>
      </c>
      <c r="R4" s="31">
        <f t="shared" si="4"/>
        <v>0</v>
      </c>
      <c r="S4" s="6">
        <v>0</v>
      </c>
      <c r="T4" s="31">
        <f t="shared" si="5"/>
        <v>0</v>
      </c>
      <c r="U4" s="6">
        <v>0</v>
      </c>
      <c r="V4" s="31">
        <f t="shared" si="6"/>
        <v>0</v>
      </c>
      <c r="W4" s="6">
        <v>0</v>
      </c>
      <c r="X4" s="31">
        <f t="shared" si="7"/>
        <v>0</v>
      </c>
      <c r="Y4" s="6">
        <v>0</v>
      </c>
      <c r="Z4" s="31">
        <f t="shared" si="8"/>
        <v>0</v>
      </c>
      <c r="AA4" s="6">
        <v>0</v>
      </c>
      <c r="AB4" s="31">
        <f t="shared" si="9"/>
        <v>0</v>
      </c>
    </row>
    <row r="5" spans="1:28" ht="24">
      <c r="A5" s="13">
        <v>4</v>
      </c>
      <c r="B5" s="34" t="s">
        <v>51</v>
      </c>
      <c r="C5" s="6">
        <v>0</v>
      </c>
      <c r="D5" s="20">
        <f t="shared" si="0"/>
        <v>0</v>
      </c>
      <c r="E5" s="38"/>
      <c r="F5" s="41" t="s">
        <v>71</v>
      </c>
      <c r="G5" s="6">
        <v>0</v>
      </c>
      <c r="H5" s="20">
        <f t="shared" si="1"/>
        <v>0</v>
      </c>
      <c r="I5" s="6">
        <v>0</v>
      </c>
      <c r="J5" s="20">
        <f t="shared" si="1"/>
        <v>0</v>
      </c>
      <c r="K5" s="6">
        <v>0</v>
      </c>
      <c r="L5" s="20">
        <f t="shared" si="2"/>
        <v>0</v>
      </c>
      <c r="M5" s="6">
        <v>0</v>
      </c>
      <c r="N5" s="20">
        <f t="shared" si="2"/>
        <v>0</v>
      </c>
      <c r="O5" s="6">
        <v>0</v>
      </c>
      <c r="P5" s="31">
        <f t="shared" si="3"/>
        <v>0</v>
      </c>
      <c r="Q5" s="6">
        <v>0</v>
      </c>
      <c r="R5" s="31">
        <f t="shared" si="4"/>
        <v>0</v>
      </c>
      <c r="S5" s="6">
        <v>0</v>
      </c>
      <c r="T5" s="31">
        <f t="shared" si="5"/>
        <v>0</v>
      </c>
      <c r="U5" s="6">
        <v>0</v>
      </c>
      <c r="V5" s="31">
        <f t="shared" si="6"/>
        <v>0</v>
      </c>
      <c r="W5" s="6">
        <v>0</v>
      </c>
      <c r="X5" s="31">
        <f t="shared" si="7"/>
        <v>0</v>
      </c>
      <c r="Y5" s="6">
        <v>0</v>
      </c>
      <c r="Z5" s="31">
        <f t="shared" si="8"/>
        <v>0</v>
      </c>
      <c r="AA5" s="6">
        <v>0</v>
      </c>
      <c r="AB5" s="31">
        <f t="shared" si="9"/>
        <v>0</v>
      </c>
    </row>
    <row r="6" spans="1:28" ht="24">
      <c r="A6" s="30">
        <v>5</v>
      </c>
      <c r="B6" s="34" t="s">
        <v>52</v>
      </c>
      <c r="C6" s="6">
        <v>3651742228.890001</v>
      </c>
      <c r="D6" s="20">
        <f t="shared" si="0"/>
        <v>0.3975</v>
      </c>
      <c r="E6" s="38"/>
      <c r="F6" s="41" t="s">
        <v>72</v>
      </c>
      <c r="G6" s="6">
        <v>35739550.41</v>
      </c>
      <c r="H6" s="20">
        <f t="shared" si="1"/>
        <v>0.0075</v>
      </c>
      <c r="I6" s="6">
        <v>83927354.34</v>
      </c>
      <c r="J6" s="20">
        <f t="shared" si="1"/>
        <v>0.018</v>
      </c>
      <c r="K6" s="6">
        <v>122791172.42</v>
      </c>
      <c r="L6" s="20">
        <f t="shared" si="2"/>
        <v>0.0265</v>
      </c>
      <c r="M6" s="6">
        <v>147552479.85</v>
      </c>
      <c r="N6" s="20">
        <f t="shared" si="2"/>
        <v>0.0316</v>
      </c>
      <c r="O6" s="6">
        <v>198353165.67</v>
      </c>
      <c r="P6" s="31">
        <f t="shared" si="3"/>
        <v>0.0424</v>
      </c>
      <c r="Q6" s="6">
        <v>214263075.99</v>
      </c>
      <c r="R6" s="31">
        <f t="shared" si="4"/>
        <v>0.0473</v>
      </c>
      <c r="S6" s="6">
        <v>214431280.12</v>
      </c>
      <c r="T6" s="31">
        <f t="shared" si="5"/>
        <v>0.0459</v>
      </c>
      <c r="U6" s="6">
        <v>398277378.68</v>
      </c>
      <c r="V6" s="31">
        <f t="shared" si="6"/>
        <v>0.0563</v>
      </c>
      <c r="W6" s="6">
        <v>469268045.44</v>
      </c>
      <c r="X6" s="31">
        <f>+ROUND(W6/W$38,4)</f>
        <v>0.067</v>
      </c>
      <c r="Y6" s="6">
        <v>320155452.04</v>
      </c>
      <c r="Z6" s="31">
        <f t="shared" si="8"/>
        <v>0.0467</v>
      </c>
      <c r="AA6" s="6">
        <v>261118700.2</v>
      </c>
      <c r="AB6" s="31">
        <f>+ROUNDDOWN(AA6/AA$38,4)</f>
        <v>0.039</v>
      </c>
    </row>
    <row r="7" spans="1:28" ht="48">
      <c r="A7" s="13">
        <v>6</v>
      </c>
      <c r="B7" s="34" t="s">
        <v>53</v>
      </c>
      <c r="C7" s="6">
        <v>4388937.8</v>
      </c>
      <c r="D7" s="20">
        <f t="shared" si="0"/>
        <v>0.0005</v>
      </c>
      <c r="E7" s="38"/>
      <c r="F7" s="41" t="s">
        <v>73</v>
      </c>
      <c r="G7" s="6">
        <v>0</v>
      </c>
      <c r="H7" s="20">
        <f t="shared" si="1"/>
        <v>0</v>
      </c>
      <c r="I7" s="6">
        <v>0</v>
      </c>
      <c r="J7" s="20">
        <f t="shared" si="1"/>
        <v>0</v>
      </c>
      <c r="K7" s="6">
        <v>0</v>
      </c>
      <c r="L7" s="20">
        <f t="shared" si="2"/>
        <v>0</v>
      </c>
      <c r="M7" s="6">
        <v>0</v>
      </c>
      <c r="N7" s="20">
        <f t="shared" si="2"/>
        <v>0</v>
      </c>
      <c r="O7" s="6">
        <v>0</v>
      </c>
      <c r="P7" s="31">
        <f t="shared" si="3"/>
        <v>0</v>
      </c>
      <c r="Q7" s="6">
        <v>0</v>
      </c>
      <c r="R7" s="31">
        <f t="shared" si="4"/>
        <v>0</v>
      </c>
      <c r="S7" s="6">
        <v>0</v>
      </c>
      <c r="T7" s="31">
        <f t="shared" si="5"/>
        <v>0</v>
      </c>
      <c r="U7" s="6">
        <v>0</v>
      </c>
      <c r="V7" s="31">
        <f t="shared" si="6"/>
        <v>0</v>
      </c>
      <c r="W7" s="6">
        <v>0</v>
      </c>
      <c r="X7" s="31">
        <f t="shared" si="7"/>
        <v>0</v>
      </c>
      <c r="Y7" s="6">
        <v>0</v>
      </c>
      <c r="Z7" s="31">
        <f t="shared" si="8"/>
        <v>0</v>
      </c>
      <c r="AA7" s="6">
        <v>0</v>
      </c>
      <c r="AB7" s="31">
        <f t="shared" si="9"/>
        <v>0</v>
      </c>
    </row>
    <row r="8" spans="1:28" ht="24">
      <c r="A8" s="30">
        <v>7</v>
      </c>
      <c r="B8" s="34" t="s">
        <v>54</v>
      </c>
      <c r="C8" s="6">
        <v>0</v>
      </c>
      <c r="D8" s="20">
        <f t="shared" si="0"/>
        <v>0</v>
      </c>
      <c r="E8" s="38"/>
      <c r="F8" s="41" t="s">
        <v>74</v>
      </c>
      <c r="G8" s="6">
        <v>3950979807</v>
      </c>
      <c r="H8" s="20">
        <f t="shared" si="1"/>
        <v>0.8324</v>
      </c>
      <c r="I8" s="6">
        <v>3837444437.9</v>
      </c>
      <c r="J8" s="20">
        <f t="shared" si="1"/>
        <v>0.8235</v>
      </c>
      <c r="K8" s="6">
        <v>3749911252.57</v>
      </c>
      <c r="L8" s="20">
        <f t="shared" si="2"/>
        <v>0.8102</v>
      </c>
      <c r="M8" s="6">
        <v>3734413450.01</v>
      </c>
      <c r="N8" s="20">
        <f t="shared" si="2"/>
        <v>0.7995</v>
      </c>
      <c r="O8" s="6">
        <v>3681812020.03</v>
      </c>
      <c r="P8" s="31">
        <f t="shared" si="3"/>
        <v>0.7863</v>
      </c>
      <c r="Q8" s="6">
        <v>3530607291.83</v>
      </c>
      <c r="R8" s="31">
        <f t="shared" si="4"/>
        <v>0.7794</v>
      </c>
      <c r="S8" s="6">
        <v>3648425809.59</v>
      </c>
      <c r="T8" s="31">
        <f t="shared" si="5"/>
        <v>0.7818</v>
      </c>
      <c r="U8" s="6">
        <v>5595592096.89</v>
      </c>
      <c r="V8" s="31">
        <f t="shared" si="6"/>
        <v>0.7912</v>
      </c>
      <c r="W8" s="6">
        <v>5495112205.22</v>
      </c>
      <c r="X8" s="31">
        <f t="shared" si="7"/>
        <v>0.7845</v>
      </c>
      <c r="Y8" s="6">
        <v>5454140535.26</v>
      </c>
      <c r="Z8" s="31">
        <f t="shared" si="8"/>
        <v>0.7961</v>
      </c>
      <c r="AA8" s="6">
        <v>5291251785.53</v>
      </c>
      <c r="AB8" s="31">
        <f>+ROUND(AA8/AA$38,3)</f>
        <v>0.792</v>
      </c>
    </row>
    <row r="9" spans="1:28" ht="12">
      <c r="A9" s="13">
        <v>8</v>
      </c>
      <c r="B9" s="34" t="s">
        <v>55</v>
      </c>
      <c r="C9" s="6">
        <v>0</v>
      </c>
      <c r="D9" s="20">
        <f t="shared" si="0"/>
        <v>0</v>
      </c>
      <c r="E9" s="38"/>
      <c r="F9" s="41" t="s">
        <v>75</v>
      </c>
      <c r="G9" s="6">
        <v>0</v>
      </c>
      <c r="H9" s="20">
        <f t="shared" si="1"/>
        <v>0</v>
      </c>
      <c r="I9" s="6">
        <v>0</v>
      </c>
      <c r="J9" s="20">
        <f t="shared" si="1"/>
        <v>0</v>
      </c>
      <c r="K9" s="6">
        <v>0</v>
      </c>
      <c r="L9" s="20">
        <f t="shared" si="2"/>
        <v>0</v>
      </c>
      <c r="M9" s="6">
        <v>0</v>
      </c>
      <c r="N9" s="20">
        <f t="shared" si="2"/>
        <v>0</v>
      </c>
      <c r="O9" s="6">
        <v>0</v>
      </c>
      <c r="P9" s="31">
        <f t="shared" si="3"/>
        <v>0</v>
      </c>
      <c r="Q9" s="6">
        <v>0</v>
      </c>
      <c r="R9" s="31">
        <f t="shared" si="4"/>
        <v>0</v>
      </c>
      <c r="S9" s="6">
        <v>0</v>
      </c>
      <c r="T9" s="31">
        <f t="shared" si="5"/>
        <v>0</v>
      </c>
      <c r="U9" s="6">
        <v>0</v>
      </c>
      <c r="V9" s="31">
        <f t="shared" si="6"/>
        <v>0</v>
      </c>
      <c r="W9" s="6">
        <v>0</v>
      </c>
      <c r="X9" s="31">
        <f t="shared" si="7"/>
        <v>0</v>
      </c>
      <c r="Y9" s="6">
        <v>7470488.16</v>
      </c>
      <c r="Z9" s="31">
        <f t="shared" si="8"/>
        <v>0.0011</v>
      </c>
      <c r="AA9" s="6">
        <v>0</v>
      </c>
      <c r="AB9" s="31">
        <f t="shared" si="9"/>
        <v>0</v>
      </c>
    </row>
    <row r="10" spans="1:28" ht="24">
      <c r="A10" s="30">
        <v>9</v>
      </c>
      <c r="B10" s="34" t="s">
        <v>56</v>
      </c>
      <c r="C10" s="6">
        <v>45910762.45</v>
      </c>
      <c r="D10" s="20">
        <f t="shared" si="0"/>
        <v>0.005</v>
      </c>
      <c r="E10" s="38"/>
      <c r="F10" s="41" t="s">
        <v>76</v>
      </c>
      <c r="G10" s="6">
        <v>0</v>
      </c>
      <c r="H10" s="20">
        <f t="shared" si="1"/>
        <v>0</v>
      </c>
      <c r="I10" s="6">
        <v>0</v>
      </c>
      <c r="J10" s="20">
        <f t="shared" si="1"/>
        <v>0</v>
      </c>
      <c r="K10" s="6">
        <v>0</v>
      </c>
      <c r="L10" s="20">
        <f t="shared" si="2"/>
        <v>0</v>
      </c>
      <c r="M10" s="6">
        <v>0</v>
      </c>
      <c r="N10" s="20">
        <f t="shared" si="2"/>
        <v>0</v>
      </c>
      <c r="O10" s="6">
        <v>15525358.71</v>
      </c>
      <c r="P10" s="31">
        <f t="shared" si="3"/>
        <v>0.0033</v>
      </c>
      <c r="Q10" s="6">
        <v>18257216.88</v>
      </c>
      <c r="R10" s="31">
        <f t="shared" si="4"/>
        <v>0.004</v>
      </c>
      <c r="S10" s="6">
        <v>33489883.27</v>
      </c>
      <c r="T10" s="31">
        <f t="shared" si="5"/>
        <v>0.0072</v>
      </c>
      <c r="U10" s="6">
        <v>49266046.76</v>
      </c>
      <c r="V10" s="31">
        <f t="shared" si="6"/>
        <v>0.007</v>
      </c>
      <c r="W10" s="6">
        <v>53313295.88</v>
      </c>
      <c r="X10" s="31">
        <f t="shared" si="7"/>
        <v>0.0076</v>
      </c>
      <c r="Y10" s="6">
        <v>68461944.34</v>
      </c>
      <c r="Z10" s="31">
        <f t="shared" si="8"/>
        <v>0.01</v>
      </c>
      <c r="AA10" s="6">
        <v>73638617.33</v>
      </c>
      <c r="AB10" s="31">
        <f>+ROUNDUP(AA10/AA$38,4)</f>
        <v>0.011099999999999999</v>
      </c>
    </row>
    <row r="11" spans="1:28" ht="24">
      <c r="A11" s="13">
        <v>10</v>
      </c>
      <c r="B11" s="34" t="s">
        <v>57</v>
      </c>
      <c r="C11" s="6">
        <v>4189043.43</v>
      </c>
      <c r="D11" s="20">
        <f t="shared" si="0"/>
        <v>0.0005</v>
      </c>
      <c r="E11" s="38"/>
      <c r="F11" s="41" t="s">
        <v>77</v>
      </c>
      <c r="G11" s="6">
        <v>0</v>
      </c>
      <c r="H11" s="20">
        <f t="shared" si="1"/>
        <v>0</v>
      </c>
      <c r="I11" s="6">
        <v>0</v>
      </c>
      <c r="J11" s="20">
        <f t="shared" si="1"/>
        <v>0</v>
      </c>
      <c r="K11" s="6">
        <v>0</v>
      </c>
      <c r="L11" s="20">
        <f t="shared" si="2"/>
        <v>0</v>
      </c>
      <c r="M11" s="6">
        <v>0</v>
      </c>
      <c r="N11" s="20">
        <f t="shared" si="2"/>
        <v>0</v>
      </c>
      <c r="O11" s="6">
        <v>0</v>
      </c>
      <c r="P11" s="31">
        <f t="shared" si="3"/>
        <v>0</v>
      </c>
      <c r="Q11" s="6">
        <v>0</v>
      </c>
      <c r="R11" s="31">
        <f t="shared" si="4"/>
        <v>0</v>
      </c>
      <c r="S11" s="6">
        <v>0</v>
      </c>
      <c r="T11" s="31">
        <f t="shared" si="5"/>
        <v>0</v>
      </c>
      <c r="U11" s="6">
        <v>0</v>
      </c>
      <c r="V11" s="31">
        <f t="shared" si="6"/>
        <v>0</v>
      </c>
      <c r="W11" s="6">
        <v>0</v>
      </c>
      <c r="X11" s="31">
        <f t="shared" si="7"/>
        <v>0</v>
      </c>
      <c r="Y11" s="6">
        <v>0</v>
      </c>
      <c r="Z11" s="31">
        <f t="shared" si="8"/>
        <v>0</v>
      </c>
      <c r="AA11" s="6">
        <v>0</v>
      </c>
      <c r="AB11" s="31">
        <f t="shared" si="9"/>
        <v>0</v>
      </c>
    </row>
    <row r="12" spans="1:28" ht="24">
      <c r="A12" s="30">
        <v>11</v>
      </c>
      <c r="B12" s="34" t="s">
        <v>65</v>
      </c>
      <c r="C12" s="6">
        <v>0</v>
      </c>
      <c r="D12" s="20">
        <f t="shared" si="0"/>
        <v>0</v>
      </c>
      <c r="E12" s="38"/>
      <c r="F12" s="41" t="s">
        <v>78</v>
      </c>
      <c r="G12" s="6">
        <v>0</v>
      </c>
      <c r="H12" s="20">
        <f t="shared" si="1"/>
        <v>0</v>
      </c>
      <c r="I12" s="6">
        <v>0</v>
      </c>
      <c r="J12" s="20">
        <f t="shared" si="1"/>
        <v>0</v>
      </c>
      <c r="K12" s="6">
        <v>0</v>
      </c>
      <c r="L12" s="20">
        <f t="shared" si="2"/>
        <v>0</v>
      </c>
      <c r="M12" s="6">
        <v>0</v>
      </c>
      <c r="N12" s="20">
        <f t="shared" si="2"/>
        <v>0</v>
      </c>
      <c r="O12" s="6">
        <v>0</v>
      </c>
      <c r="P12" s="31">
        <f t="shared" si="3"/>
        <v>0</v>
      </c>
      <c r="Q12" s="6">
        <v>0</v>
      </c>
      <c r="R12" s="31">
        <f t="shared" si="4"/>
        <v>0</v>
      </c>
      <c r="S12" s="6">
        <v>0</v>
      </c>
      <c r="T12" s="31">
        <f t="shared" si="5"/>
        <v>0</v>
      </c>
      <c r="U12" s="6">
        <v>0</v>
      </c>
      <c r="V12" s="31">
        <f t="shared" si="6"/>
        <v>0</v>
      </c>
      <c r="W12" s="6">
        <v>0</v>
      </c>
      <c r="X12" s="31">
        <f t="shared" si="7"/>
        <v>0</v>
      </c>
      <c r="Y12" s="6">
        <v>0</v>
      </c>
      <c r="Z12" s="31">
        <f t="shared" si="8"/>
        <v>0</v>
      </c>
      <c r="AA12" s="6">
        <v>0</v>
      </c>
      <c r="AB12" s="31">
        <f t="shared" si="9"/>
        <v>0</v>
      </c>
    </row>
    <row r="13" spans="1:28" ht="36">
      <c r="A13" s="13">
        <v>12</v>
      </c>
      <c r="B13" s="34" t="s">
        <v>58</v>
      </c>
      <c r="C13" s="6">
        <v>140067704.64</v>
      </c>
      <c r="D13" s="20">
        <f>+ROUNDUP(C13/C$21,4)</f>
        <v>0.0153</v>
      </c>
      <c r="E13" s="38"/>
      <c r="F13" s="41" t="s">
        <v>79</v>
      </c>
      <c r="G13" s="6">
        <v>0</v>
      </c>
      <c r="H13" s="20">
        <f t="shared" si="1"/>
        <v>0</v>
      </c>
      <c r="I13" s="6">
        <v>0</v>
      </c>
      <c r="J13" s="20">
        <f t="shared" si="1"/>
        <v>0</v>
      </c>
      <c r="K13" s="6">
        <v>0</v>
      </c>
      <c r="L13" s="20">
        <f t="shared" si="2"/>
        <v>0</v>
      </c>
      <c r="M13" s="6">
        <v>0</v>
      </c>
      <c r="N13" s="20">
        <f t="shared" si="2"/>
        <v>0</v>
      </c>
      <c r="O13" s="6">
        <v>0</v>
      </c>
      <c r="P13" s="31">
        <f t="shared" si="3"/>
        <v>0</v>
      </c>
      <c r="Q13" s="6">
        <v>0</v>
      </c>
      <c r="R13" s="31">
        <f t="shared" si="4"/>
        <v>0</v>
      </c>
      <c r="S13" s="6">
        <v>0</v>
      </c>
      <c r="T13" s="31">
        <f t="shared" si="5"/>
        <v>0</v>
      </c>
      <c r="U13" s="6">
        <v>0</v>
      </c>
      <c r="V13" s="31">
        <f t="shared" si="6"/>
        <v>0</v>
      </c>
      <c r="W13" s="6">
        <v>0</v>
      </c>
      <c r="X13" s="31">
        <f t="shared" si="7"/>
        <v>0</v>
      </c>
      <c r="Y13" s="6">
        <v>0</v>
      </c>
      <c r="Z13" s="31">
        <f t="shared" si="8"/>
        <v>0</v>
      </c>
      <c r="AA13" s="6">
        <v>0</v>
      </c>
      <c r="AB13" s="31">
        <f t="shared" si="9"/>
        <v>0</v>
      </c>
    </row>
    <row r="14" spans="1:28" ht="36">
      <c r="A14" s="30">
        <v>13</v>
      </c>
      <c r="B14" s="34" t="s">
        <v>59</v>
      </c>
      <c r="C14" s="6">
        <v>0</v>
      </c>
      <c r="D14" s="20">
        <f aca="true" t="shared" si="10" ref="D14:D20">+ROUND(C14/C$21,4)</f>
        <v>0</v>
      </c>
      <c r="E14" s="38"/>
      <c r="F14" s="41" t="s">
        <v>80</v>
      </c>
      <c r="G14" s="6">
        <v>0</v>
      </c>
      <c r="H14" s="20">
        <f t="shared" si="1"/>
        <v>0</v>
      </c>
      <c r="I14" s="6">
        <v>0</v>
      </c>
      <c r="J14" s="20">
        <f t="shared" si="1"/>
        <v>0</v>
      </c>
      <c r="K14" s="6">
        <v>0</v>
      </c>
      <c r="L14" s="20">
        <f t="shared" si="2"/>
        <v>0</v>
      </c>
      <c r="M14" s="6">
        <v>0</v>
      </c>
      <c r="N14" s="20">
        <f t="shared" si="2"/>
        <v>0</v>
      </c>
      <c r="O14" s="6">
        <v>0</v>
      </c>
      <c r="P14" s="31">
        <f t="shared" si="3"/>
        <v>0</v>
      </c>
      <c r="Q14" s="6">
        <v>0</v>
      </c>
      <c r="R14" s="31">
        <f t="shared" si="4"/>
        <v>0</v>
      </c>
      <c r="S14" s="6">
        <v>0</v>
      </c>
      <c r="T14" s="31">
        <f t="shared" si="5"/>
        <v>0</v>
      </c>
      <c r="U14" s="6">
        <v>0</v>
      </c>
      <c r="V14" s="31">
        <f t="shared" si="6"/>
        <v>0</v>
      </c>
      <c r="W14" s="6">
        <v>0</v>
      </c>
      <c r="X14" s="31">
        <f t="shared" si="7"/>
        <v>0</v>
      </c>
      <c r="Y14" s="6">
        <v>0</v>
      </c>
      <c r="Z14" s="31">
        <f t="shared" si="8"/>
        <v>0</v>
      </c>
      <c r="AA14" s="6">
        <v>0</v>
      </c>
      <c r="AB14" s="31">
        <f t="shared" si="9"/>
        <v>0</v>
      </c>
    </row>
    <row r="15" spans="1:28" ht="24">
      <c r="A15" s="13">
        <v>14</v>
      </c>
      <c r="B15" s="34" t="s">
        <v>60</v>
      </c>
      <c r="C15" s="6">
        <v>218470542.10999998</v>
      </c>
      <c r="D15" s="20">
        <f t="shared" si="10"/>
        <v>0.0238</v>
      </c>
      <c r="E15" s="38"/>
      <c r="F15" s="41" t="s">
        <v>81</v>
      </c>
      <c r="G15" s="6">
        <v>0</v>
      </c>
      <c r="H15" s="20">
        <f t="shared" si="1"/>
        <v>0</v>
      </c>
      <c r="I15" s="6">
        <v>0</v>
      </c>
      <c r="J15" s="20">
        <f t="shared" si="1"/>
        <v>0</v>
      </c>
      <c r="K15" s="6">
        <v>0</v>
      </c>
      <c r="L15" s="20">
        <f t="shared" si="2"/>
        <v>0</v>
      </c>
      <c r="M15" s="6">
        <v>0</v>
      </c>
      <c r="N15" s="20">
        <f t="shared" si="2"/>
        <v>0</v>
      </c>
      <c r="O15" s="6">
        <v>0</v>
      </c>
      <c r="P15" s="31">
        <f t="shared" si="3"/>
        <v>0</v>
      </c>
      <c r="Q15" s="6">
        <v>0</v>
      </c>
      <c r="R15" s="31">
        <f t="shared" si="4"/>
        <v>0</v>
      </c>
      <c r="S15" s="6">
        <v>0</v>
      </c>
      <c r="T15" s="31">
        <f t="shared" si="5"/>
        <v>0</v>
      </c>
      <c r="U15" s="6">
        <v>0</v>
      </c>
      <c r="V15" s="31">
        <f t="shared" si="6"/>
        <v>0</v>
      </c>
      <c r="W15" s="6">
        <v>0</v>
      </c>
      <c r="X15" s="31">
        <f t="shared" si="7"/>
        <v>0</v>
      </c>
      <c r="Y15" s="6">
        <v>0</v>
      </c>
      <c r="Z15" s="31">
        <f t="shared" si="8"/>
        <v>0</v>
      </c>
      <c r="AA15" s="6">
        <v>0</v>
      </c>
      <c r="AB15" s="31">
        <f t="shared" si="9"/>
        <v>0</v>
      </c>
    </row>
    <row r="16" spans="1:28" ht="24">
      <c r="A16" s="30">
        <v>15</v>
      </c>
      <c r="B16" s="34" t="s">
        <v>61</v>
      </c>
      <c r="C16" s="6">
        <v>185104700.8</v>
      </c>
      <c r="D16" s="20">
        <f t="shared" si="10"/>
        <v>0.0201</v>
      </c>
      <c r="E16" s="38"/>
      <c r="F16" s="41" t="s">
        <v>82</v>
      </c>
      <c r="G16" s="6">
        <v>40045687.5</v>
      </c>
      <c r="H16" s="20">
        <f t="shared" si="1"/>
        <v>0.0084</v>
      </c>
      <c r="I16" s="6">
        <v>40262550.3</v>
      </c>
      <c r="J16" s="20">
        <f t="shared" si="1"/>
        <v>0.0086</v>
      </c>
      <c r="K16" s="6">
        <v>41648923.2</v>
      </c>
      <c r="L16" s="20">
        <f t="shared" si="2"/>
        <v>0.009</v>
      </c>
      <c r="M16" s="6">
        <v>41282087.1</v>
      </c>
      <c r="N16" s="20">
        <f t="shared" si="2"/>
        <v>0.0088</v>
      </c>
      <c r="O16" s="6">
        <v>41023682.4</v>
      </c>
      <c r="P16" s="31">
        <f t="shared" si="3"/>
        <v>0.0088</v>
      </c>
      <c r="Q16" s="6">
        <v>42278740.65</v>
      </c>
      <c r="R16" s="31">
        <f t="shared" si="4"/>
        <v>0.0093</v>
      </c>
      <c r="S16" s="6">
        <v>42299863.65</v>
      </c>
      <c r="T16" s="31">
        <f t="shared" si="5"/>
        <v>0.0091</v>
      </c>
      <c r="U16" s="6">
        <v>45251723.35</v>
      </c>
      <c r="V16" s="31">
        <f t="shared" si="6"/>
        <v>0.0064</v>
      </c>
      <c r="W16" s="6">
        <v>42752312.2</v>
      </c>
      <c r="X16" s="31">
        <f t="shared" si="7"/>
        <v>0.0061</v>
      </c>
      <c r="Y16" s="6">
        <v>43836651.95</v>
      </c>
      <c r="Z16" s="31">
        <f t="shared" si="8"/>
        <v>0.0064</v>
      </c>
      <c r="AA16" s="6">
        <v>77636491.8</v>
      </c>
      <c r="AB16" s="31">
        <f t="shared" si="9"/>
        <v>0.0116</v>
      </c>
    </row>
    <row r="17" spans="1:28" ht="24">
      <c r="A17" s="13">
        <v>16</v>
      </c>
      <c r="B17" s="34" t="s">
        <v>62</v>
      </c>
      <c r="C17" s="6">
        <v>2029780</v>
      </c>
      <c r="D17" s="20">
        <f t="shared" si="10"/>
        <v>0.0002</v>
      </c>
      <c r="E17" s="38"/>
      <c r="F17" s="41" t="s">
        <v>83</v>
      </c>
      <c r="G17" s="6">
        <v>0</v>
      </c>
      <c r="H17" s="20">
        <f t="shared" si="1"/>
        <v>0</v>
      </c>
      <c r="I17" s="6">
        <v>0</v>
      </c>
      <c r="J17" s="20">
        <f t="shared" si="1"/>
        <v>0</v>
      </c>
      <c r="K17" s="6">
        <v>0</v>
      </c>
      <c r="L17" s="20">
        <f t="shared" si="2"/>
        <v>0</v>
      </c>
      <c r="M17" s="6">
        <v>0</v>
      </c>
      <c r="N17" s="20">
        <f t="shared" si="2"/>
        <v>0</v>
      </c>
      <c r="O17" s="6">
        <v>0</v>
      </c>
      <c r="P17" s="31">
        <f t="shared" si="3"/>
        <v>0</v>
      </c>
      <c r="Q17" s="6">
        <v>0</v>
      </c>
      <c r="R17" s="31">
        <f t="shared" si="4"/>
        <v>0</v>
      </c>
      <c r="S17" s="6">
        <v>0</v>
      </c>
      <c r="T17" s="31">
        <f t="shared" si="5"/>
        <v>0</v>
      </c>
      <c r="U17" s="6">
        <v>0</v>
      </c>
      <c r="V17" s="31">
        <f t="shared" si="6"/>
        <v>0</v>
      </c>
      <c r="W17" s="6">
        <v>0</v>
      </c>
      <c r="X17" s="31">
        <f t="shared" si="7"/>
        <v>0</v>
      </c>
      <c r="Y17" s="6">
        <v>0</v>
      </c>
      <c r="Z17" s="31">
        <f t="shared" si="8"/>
        <v>0</v>
      </c>
      <c r="AA17" s="6">
        <v>0</v>
      </c>
      <c r="AB17" s="31">
        <f t="shared" si="9"/>
        <v>0</v>
      </c>
    </row>
    <row r="18" spans="1:28" ht="24">
      <c r="A18" s="30">
        <v>17</v>
      </c>
      <c r="B18" s="34" t="s">
        <v>63</v>
      </c>
      <c r="C18" s="6">
        <v>0</v>
      </c>
      <c r="D18" s="20">
        <f t="shared" si="10"/>
        <v>0</v>
      </c>
      <c r="E18" s="38"/>
      <c r="F18" s="41" t="s">
        <v>84</v>
      </c>
      <c r="G18" s="6">
        <v>4205753.1</v>
      </c>
      <c r="H18" s="20">
        <f t="shared" si="1"/>
        <v>0.0009</v>
      </c>
      <c r="I18" s="6">
        <v>4224212.91</v>
      </c>
      <c r="J18" s="20">
        <f t="shared" si="1"/>
        <v>0.0009</v>
      </c>
      <c r="K18" s="6">
        <v>4242089.34</v>
      </c>
      <c r="L18" s="20">
        <f t="shared" si="2"/>
        <v>0.0009</v>
      </c>
      <c r="M18" s="6">
        <v>4259965.77</v>
      </c>
      <c r="N18" s="20">
        <f t="shared" si="2"/>
        <v>0.0009</v>
      </c>
      <c r="O18" s="6">
        <v>4169958.57</v>
      </c>
      <c r="P18" s="31">
        <f t="shared" si="3"/>
        <v>0.0009</v>
      </c>
      <c r="Q18" s="6">
        <v>4188376.71</v>
      </c>
      <c r="R18" s="31">
        <f t="shared" si="4"/>
        <v>0.0009</v>
      </c>
      <c r="S18" s="6">
        <v>4205586.42</v>
      </c>
      <c r="T18" s="31">
        <f t="shared" si="5"/>
        <v>0.0009</v>
      </c>
      <c r="U18" s="6">
        <v>4224587.94</v>
      </c>
      <c r="V18" s="31">
        <f t="shared" si="6"/>
        <v>0.0006</v>
      </c>
      <c r="W18" s="6">
        <v>4243006.08</v>
      </c>
      <c r="X18" s="31">
        <f t="shared" si="7"/>
        <v>0.0006</v>
      </c>
      <c r="Y18" s="6">
        <v>4259590.74</v>
      </c>
      <c r="Z18" s="31">
        <f t="shared" si="8"/>
        <v>0.0006</v>
      </c>
      <c r="AA18" s="6">
        <v>4170125.25</v>
      </c>
      <c r="AB18" s="31">
        <f t="shared" si="9"/>
        <v>0.0006</v>
      </c>
    </row>
    <row r="19" spans="1:28" ht="24">
      <c r="A19" s="13">
        <v>18</v>
      </c>
      <c r="B19" s="34" t="s">
        <v>64</v>
      </c>
      <c r="C19" s="6">
        <v>526844721.45</v>
      </c>
      <c r="D19" s="20">
        <f t="shared" si="10"/>
        <v>0.0573</v>
      </c>
      <c r="E19" s="38"/>
      <c r="F19" s="41" t="s">
        <v>85</v>
      </c>
      <c r="G19" s="6">
        <v>0</v>
      </c>
      <c r="H19" s="20">
        <f t="shared" si="1"/>
        <v>0</v>
      </c>
      <c r="I19" s="6">
        <v>0</v>
      </c>
      <c r="J19" s="20">
        <f t="shared" si="1"/>
        <v>0</v>
      </c>
      <c r="K19" s="6">
        <v>0</v>
      </c>
      <c r="L19" s="20">
        <f t="shared" si="2"/>
        <v>0</v>
      </c>
      <c r="M19" s="6">
        <v>0</v>
      </c>
      <c r="N19" s="20">
        <f t="shared" si="2"/>
        <v>0</v>
      </c>
      <c r="O19" s="6">
        <v>0</v>
      </c>
      <c r="P19" s="31">
        <f t="shared" si="3"/>
        <v>0</v>
      </c>
      <c r="Q19" s="6">
        <v>0</v>
      </c>
      <c r="R19" s="31">
        <f t="shared" si="4"/>
        <v>0</v>
      </c>
      <c r="S19" s="6">
        <v>0</v>
      </c>
      <c r="T19" s="31">
        <f t="shared" si="5"/>
        <v>0</v>
      </c>
      <c r="U19" s="6">
        <v>0</v>
      </c>
      <c r="V19" s="31">
        <f t="shared" si="6"/>
        <v>0</v>
      </c>
      <c r="W19" s="6">
        <v>0</v>
      </c>
      <c r="X19" s="31">
        <f t="shared" si="7"/>
        <v>0</v>
      </c>
      <c r="Y19" s="6">
        <v>0</v>
      </c>
      <c r="Z19" s="31">
        <f t="shared" si="8"/>
        <v>0</v>
      </c>
      <c r="AA19" s="6">
        <v>0</v>
      </c>
      <c r="AB19" s="31">
        <f t="shared" si="9"/>
        <v>0</v>
      </c>
    </row>
    <row r="20" spans="1:28" ht="12.75" thickBot="1">
      <c r="A20" s="30">
        <v>19</v>
      </c>
      <c r="B20" s="34" t="s">
        <v>32</v>
      </c>
      <c r="C20" s="6">
        <v>5372328.18</v>
      </c>
      <c r="D20" s="20">
        <f t="shared" si="10"/>
        <v>0.0006</v>
      </c>
      <c r="E20" s="38"/>
      <c r="F20" s="42" t="s">
        <v>86</v>
      </c>
      <c r="G20" s="6">
        <v>0</v>
      </c>
      <c r="H20" s="20">
        <f t="shared" si="1"/>
        <v>0</v>
      </c>
      <c r="I20" s="6">
        <v>0</v>
      </c>
      <c r="J20" s="20">
        <f t="shared" si="1"/>
        <v>0</v>
      </c>
      <c r="K20" s="6">
        <v>0</v>
      </c>
      <c r="L20" s="20">
        <f t="shared" si="2"/>
        <v>0</v>
      </c>
      <c r="M20" s="6">
        <v>0</v>
      </c>
      <c r="N20" s="20">
        <f t="shared" si="2"/>
        <v>0</v>
      </c>
      <c r="O20" s="6">
        <v>0</v>
      </c>
      <c r="P20" s="31">
        <f t="shared" si="3"/>
        <v>0</v>
      </c>
      <c r="Q20" s="6">
        <v>0</v>
      </c>
      <c r="R20" s="31">
        <f t="shared" si="4"/>
        <v>0</v>
      </c>
      <c r="S20" s="6">
        <v>0</v>
      </c>
      <c r="T20" s="31">
        <f t="shared" si="5"/>
        <v>0</v>
      </c>
      <c r="U20" s="6">
        <v>0</v>
      </c>
      <c r="V20" s="31">
        <f t="shared" si="6"/>
        <v>0</v>
      </c>
      <c r="W20" s="6">
        <v>0</v>
      </c>
      <c r="X20" s="31">
        <f t="shared" si="7"/>
        <v>0</v>
      </c>
      <c r="Y20" s="6">
        <v>0</v>
      </c>
      <c r="Z20" s="31">
        <f t="shared" si="8"/>
        <v>0</v>
      </c>
      <c r="AA20" s="6">
        <v>0</v>
      </c>
      <c r="AB20" s="31">
        <f t="shared" si="9"/>
        <v>0</v>
      </c>
    </row>
    <row r="21" spans="1:28" ht="36.75" thickBot="1">
      <c r="A21" s="78" t="s">
        <v>33</v>
      </c>
      <c r="B21" s="79"/>
      <c r="C21" s="46">
        <f>SUM(C2:C20)</f>
        <v>9187569035.640001</v>
      </c>
      <c r="D21" s="47">
        <f>SUM(D2:D20)</f>
        <v>1</v>
      </c>
      <c r="E21" s="36"/>
      <c r="F21" s="43" t="s">
        <v>87</v>
      </c>
      <c r="G21" s="6">
        <v>0</v>
      </c>
      <c r="H21" s="20">
        <f t="shared" si="1"/>
        <v>0</v>
      </c>
      <c r="I21" s="6">
        <v>0</v>
      </c>
      <c r="J21" s="20">
        <f t="shared" si="1"/>
        <v>0</v>
      </c>
      <c r="K21" s="6">
        <v>0</v>
      </c>
      <c r="L21" s="20">
        <f t="shared" si="2"/>
        <v>0</v>
      </c>
      <c r="M21" s="6">
        <v>0</v>
      </c>
      <c r="N21" s="20">
        <f t="shared" si="2"/>
        <v>0</v>
      </c>
      <c r="O21" s="6">
        <v>0</v>
      </c>
      <c r="P21" s="31">
        <f t="shared" si="3"/>
        <v>0</v>
      </c>
      <c r="Q21" s="6">
        <v>0</v>
      </c>
      <c r="R21" s="31">
        <f t="shared" si="4"/>
        <v>0</v>
      </c>
      <c r="S21" s="6">
        <v>0</v>
      </c>
      <c r="T21" s="31">
        <f t="shared" si="5"/>
        <v>0</v>
      </c>
      <c r="U21" s="6">
        <v>0</v>
      </c>
      <c r="V21" s="31">
        <f t="shared" si="6"/>
        <v>0</v>
      </c>
      <c r="W21" s="6">
        <v>0</v>
      </c>
      <c r="X21" s="31">
        <f t="shared" si="7"/>
        <v>0</v>
      </c>
      <c r="Y21" s="6">
        <v>0</v>
      </c>
      <c r="Z21" s="31">
        <f t="shared" si="8"/>
        <v>0</v>
      </c>
      <c r="AA21" s="6">
        <v>0</v>
      </c>
      <c r="AB21" s="31">
        <f t="shared" si="9"/>
        <v>0</v>
      </c>
    </row>
    <row r="22" spans="4:28" ht="24">
      <c r="D22" s="49"/>
      <c r="E22" s="48"/>
      <c r="F22" s="43" t="s">
        <v>88</v>
      </c>
      <c r="G22" s="6">
        <v>120534929.6</v>
      </c>
      <c r="H22" s="20">
        <f t="shared" si="1"/>
        <v>0.0254</v>
      </c>
      <c r="I22" s="6">
        <v>121109572.16</v>
      </c>
      <c r="J22" s="20">
        <f t="shared" si="1"/>
        <v>0.026</v>
      </c>
      <c r="K22" s="6">
        <v>121676755.52</v>
      </c>
      <c r="L22" s="20">
        <f t="shared" si="2"/>
        <v>0.0263</v>
      </c>
      <c r="M22" s="6">
        <v>118860303.68</v>
      </c>
      <c r="N22" s="20">
        <f>+ROUNDUP(M22/M$38,4)</f>
        <v>0.0255</v>
      </c>
      <c r="O22" s="6">
        <v>119439978.24</v>
      </c>
      <c r="P22" s="31">
        <f t="shared" si="3"/>
        <v>0.0255</v>
      </c>
      <c r="Q22" s="6">
        <v>119984132.8</v>
      </c>
      <c r="R22" s="31">
        <f t="shared" si="4"/>
        <v>0.0265</v>
      </c>
      <c r="S22" s="6">
        <v>120548557.44</v>
      </c>
      <c r="T22" s="31">
        <f t="shared" si="5"/>
        <v>0.0258</v>
      </c>
      <c r="U22" s="6">
        <v>121147685.12</v>
      </c>
      <c r="V22" s="31">
        <f t="shared" si="6"/>
        <v>0.0171</v>
      </c>
      <c r="W22" s="6">
        <v>121727359.68</v>
      </c>
      <c r="X22" s="31">
        <f t="shared" si="7"/>
        <v>0.0174</v>
      </c>
      <c r="Y22" s="6">
        <v>118655684.8</v>
      </c>
      <c r="Z22" s="31">
        <f t="shared" si="8"/>
        <v>0.0173</v>
      </c>
      <c r="AA22" s="6">
        <v>119175733.12</v>
      </c>
      <c r="AB22" s="31">
        <f t="shared" si="9"/>
        <v>0.0178</v>
      </c>
    </row>
    <row r="23" spans="6:28" ht="36">
      <c r="F23" s="43" t="s">
        <v>89</v>
      </c>
      <c r="G23" s="6">
        <v>70307063</v>
      </c>
      <c r="H23" s="20">
        <f t="shared" si="1"/>
        <v>0.0148</v>
      </c>
      <c r="I23" s="6">
        <v>70584172.5</v>
      </c>
      <c r="J23" s="20">
        <f t="shared" si="1"/>
        <v>0.0151</v>
      </c>
      <c r="K23" s="6">
        <v>70609266</v>
      </c>
      <c r="L23" s="20">
        <f>+ROUNDDOWN(K23/K$38,4)</f>
        <v>0.0152</v>
      </c>
      <c r="M23" s="6">
        <v>70887359</v>
      </c>
      <c r="N23" s="20">
        <f aca="true" t="shared" si="11" ref="N23:N37">+ROUND(M23/M$38,4)</f>
        <v>0.0152</v>
      </c>
      <c r="O23" s="6">
        <v>71164668.5</v>
      </c>
      <c r="P23" s="31">
        <f t="shared" si="3"/>
        <v>0.0152</v>
      </c>
      <c r="Q23" s="6">
        <v>71193178</v>
      </c>
      <c r="R23" s="31">
        <f t="shared" si="4"/>
        <v>0.0157</v>
      </c>
      <c r="S23" s="6">
        <v>117885948</v>
      </c>
      <c r="T23" s="31">
        <f t="shared" si="5"/>
        <v>0.0253</v>
      </c>
      <c r="U23" s="6">
        <v>122842797.2</v>
      </c>
      <c r="V23" s="31">
        <f t="shared" si="6"/>
        <v>0.0174</v>
      </c>
      <c r="W23" s="6">
        <v>121803090.4</v>
      </c>
      <c r="X23" s="31">
        <f t="shared" si="7"/>
        <v>0.0174</v>
      </c>
      <c r="Y23" s="6">
        <v>122182761.6</v>
      </c>
      <c r="Z23" s="31">
        <f t="shared" si="8"/>
        <v>0.0178</v>
      </c>
      <c r="AA23" s="6">
        <v>122693753</v>
      </c>
      <c r="AB23" s="31">
        <f>+ROUNDDOWN(AA23/AA$38,4)</f>
        <v>0.0183</v>
      </c>
    </row>
    <row r="24" spans="6:28" ht="36">
      <c r="F24" s="43" t="s">
        <v>90</v>
      </c>
      <c r="G24" s="6">
        <v>0</v>
      </c>
      <c r="H24" s="20">
        <f t="shared" si="1"/>
        <v>0</v>
      </c>
      <c r="I24" s="6">
        <v>0</v>
      </c>
      <c r="J24" s="20">
        <f t="shared" si="1"/>
        <v>0</v>
      </c>
      <c r="K24" s="6">
        <v>0</v>
      </c>
      <c r="L24" s="20">
        <f>+ROUND(K24/K$38,4)</f>
        <v>0</v>
      </c>
      <c r="M24" s="6">
        <v>0</v>
      </c>
      <c r="N24" s="20">
        <f t="shared" si="11"/>
        <v>0</v>
      </c>
      <c r="O24" s="6">
        <v>0</v>
      </c>
      <c r="P24" s="31">
        <f t="shared" si="3"/>
        <v>0</v>
      </c>
      <c r="Q24" s="6">
        <v>0</v>
      </c>
      <c r="R24" s="31">
        <f t="shared" si="4"/>
        <v>0</v>
      </c>
      <c r="S24" s="6">
        <v>0</v>
      </c>
      <c r="T24" s="31">
        <f t="shared" si="5"/>
        <v>0</v>
      </c>
      <c r="U24" s="6">
        <v>0</v>
      </c>
      <c r="V24" s="31">
        <f t="shared" si="6"/>
        <v>0</v>
      </c>
      <c r="W24" s="6">
        <v>0</v>
      </c>
      <c r="X24" s="31">
        <f t="shared" si="7"/>
        <v>0</v>
      </c>
      <c r="Y24" s="6">
        <v>0</v>
      </c>
      <c r="Z24" s="31">
        <f t="shared" si="8"/>
        <v>0</v>
      </c>
      <c r="AA24" s="6">
        <v>0</v>
      </c>
      <c r="AB24" s="31">
        <f t="shared" si="9"/>
        <v>0</v>
      </c>
    </row>
    <row r="25" spans="6:28" ht="36">
      <c r="F25" s="43" t="s">
        <v>91</v>
      </c>
      <c r="G25" s="6">
        <v>0</v>
      </c>
      <c r="H25" s="20">
        <f t="shared" si="1"/>
        <v>0</v>
      </c>
      <c r="I25" s="6">
        <v>0</v>
      </c>
      <c r="J25" s="20">
        <f t="shared" si="1"/>
        <v>0</v>
      </c>
      <c r="K25" s="6">
        <v>0</v>
      </c>
      <c r="L25" s="20">
        <f>+ROUND(K25/K$38,4)</f>
        <v>0</v>
      </c>
      <c r="M25" s="6">
        <v>0</v>
      </c>
      <c r="N25" s="20">
        <f t="shared" si="11"/>
        <v>0</v>
      </c>
      <c r="O25" s="6">
        <v>0</v>
      </c>
      <c r="P25" s="31">
        <f t="shared" si="3"/>
        <v>0</v>
      </c>
      <c r="Q25" s="6">
        <v>0</v>
      </c>
      <c r="R25" s="31">
        <f t="shared" si="4"/>
        <v>0</v>
      </c>
      <c r="S25" s="6">
        <v>0</v>
      </c>
      <c r="T25" s="31">
        <f t="shared" si="5"/>
        <v>0</v>
      </c>
      <c r="U25" s="6">
        <v>0</v>
      </c>
      <c r="V25" s="31">
        <f t="shared" si="6"/>
        <v>0</v>
      </c>
      <c r="W25" s="6">
        <v>0</v>
      </c>
      <c r="X25" s="31">
        <f t="shared" si="7"/>
        <v>0</v>
      </c>
      <c r="Y25" s="6">
        <v>0</v>
      </c>
      <c r="Z25" s="31">
        <f t="shared" si="8"/>
        <v>0</v>
      </c>
      <c r="AA25" s="6">
        <v>0</v>
      </c>
      <c r="AB25" s="31">
        <f t="shared" si="9"/>
        <v>0</v>
      </c>
    </row>
    <row r="26" spans="6:28" ht="24">
      <c r="F26" s="43" t="s">
        <v>92</v>
      </c>
      <c r="G26" s="6">
        <v>216656166.23</v>
      </c>
      <c r="H26" s="20">
        <f>+ROUNDUP(G26/G$38,4)</f>
        <v>0.045700000000000005</v>
      </c>
      <c r="I26" s="6">
        <v>217303080.66</v>
      </c>
      <c r="J26" s="20">
        <f aca="true" t="shared" si="12" ref="J26:L36">+ROUND(I26/I$38,4)</f>
        <v>0.0466</v>
      </c>
      <c r="K26" s="6">
        <v>217063153.34</v>
      </c>
      <c r="L26" s="20">
        <f t="shared" si="12"/>
        <v>0.0469</v>
      </c>
      <c r="M26" s="6">
        <v>216238518.76</v>
      </c>
      <c r="N26" s="20">
        <f t="shared" si="11"/>
        <v>0.0463</v>
      </c>
      <c r="O26" s="6">
        <v>216201808.41</v>
      </c>
      <c r="P26" s="31">
        <f t="shared" si="3"/>
        <v>0.0462</v>
      </c>
      <c r="Q26" s="6">
        <v>217514883.63</v>
      </c>
      <c r="R26" s="31">
        <f t="shared" si="4"/>
        <v>0.048</v>
      </c>
      <c r="S26" s="6">
        <v>215864643.77</v>
      </c>
      <c r="T26" s="31">
        <f>+ROUNDDOWN(S26/S$38,4)</f>
        <v>0.0462</v>
      </c>
      <c r="U26" s="6">
        <v>275781671.65</v>
      </c>
      <c r="V26" s="31">
        <f t="shared" si="6"/>
        <v>0.039</v>
      </c>
      <c r="W26" s="6">
        <v>260049349.61</v>
      </c>
      <c r="X26" s="31">
        <f t="shared" si="7"/>
        <v>0.0371</v>
      </c>
      <c r="Y26" s="6">
        <v>312683363.97</v>
      </c>
      <c r="Z26" s="31">
        <f t="shared" si="8"/>
        <v>0.0456</v>
      </c>
      <c r="AA26" s="6">
        <v>352396894.03</v>
      </c>
      <c r="AB26" s="31">
        <f t="shared" si="9"/>
        <v>0.0527</v>
      </c>
    </row>
    <row r="27" spans="6:28" ht="24">
      <c r="F27" s="43" t="s">
        <v>93</v>
      </c>
      <c r="G27" s="6">
        <v>69538439.5</v>
      </c>
      <c r="H27" s="20">
        <f t="shared" si="1"/>
        <v>0.0147</v>
      </c>
      <c r="I27" s="6">
        <v>71373528.2</v>
      </c>
      <c r="J27" s="20">
        <f t="shared" si="12"/>
        <v>0.0153</v>
      </c>
      <c r="K27" s="6">
        <v>71120967.7</v>
      </c>
      <c r="L27" s="20">
        <f t="shared" si="12"/>
        <v>0.0154</v>
      </c>
      <c r="M27" s="6">
        <v>71559407.2</v>
      </c>
      <c r="N27" s="20">
        <f t="shared" si="11"/>
        <v>0.0153</v>
      </c>
      <c r="O27" s="6">
        <v>72012495.9</v>
      </c>
      <c r="P27" s="31">
        <f t="shared" si="3"/>
        <v>0.0154</v>
      </c>
      <c r="Q27" s="6">
        <v>69820091.1</v>
      </c>
      <c r="R27" s="31">
        <f t="shared" si="4"/>
        <v>0.0154</v>
      </c>
      <c r="S27" s="6">
        <v>75550812.74</v>
      </c>
      <c r="T27" s="31">
        <f t="shared" si="5"/>
        <v>0.0162</v>
      </c>
      <c r="U27" s="6">
        <v>75288805.1</v>
      </c>
      <c r="V27" s="31">
        <f t="shared" si="6"/>
        <v>0.0106</v>
      </c>
      <c r="W27" s="6">
        <v>75657915.44</v>
      </c>
      <c r="X27" s="31">
        <f t="shared" si="7"/>
        <v>0.0108</v>
      </c>
      <c r="Y27" s="6">
        <v>76367888.96</v>
      </c>
      <c r="Z27" s="31">
        <f t="shared" si="8"/>
        <v>0.0111</v>
      </c>
      <c r="AA27" s="6">
        <v>76950842.24</v>
      </c>
      <c r="AB27" s="31">
        <f>+ROUNDUP(AA27/AA$38,4)</f>
        <v>0.0116</v>
      </c>
    </row>
    <row r="28" spans="6:28" ht="24">
      <c r="F28" s="43" t="s">
        <v>0</v>
      </c>
      <c r="G28" s="6">
        <v>0</v>
      </c>
      <c r="H28" s="20">
        <f t="shared" si="1"/>
        <v>0</v>
      </c>
      <c r="I28" s="6">
        <v>0</v>
      </c>
      <c r="J28" s="20">
        <f t="shared" si="12"/>
        <v>0</v>
      </c>
      <c r="K28" s="6">
        <v>0</v>
      </c>
      <c r="L28" s="20">
        <f t="shared" si="12"/>
        <v>0</v>
      </c>
      <c r="M28" s="6">
        <v>0</v>
      </c>
      <c r="N28" s="20">
        <f t="shared" si="11"/>
        <v>0</v>
      </c>
      <c r="O28" s="6">
        <v>0</v>
      </c>
      <c r="P28" s="31">
        <f t="shared" si="3"/>
        <v>0</v>
      </c>
      <c r="Q28" s="6">
        <v>0</v>
      </c>
      <c r="R28" s="31">
        <f t="shared" si="4"/>
        <v>0</v>
      </c>
      <c r="S28" s="6">
        <v>0</v>
      </c>
      <c r="T28" s="31">
        <f t="shared" si="5"/>
        <v>0</v>
      </c>
      <c r="U28" s="6">
        <v>0</v>
      </c>
      <c r="V28" s="31">
        <f t="shared" si="6"/>
        <v>0</v>
      </c>
      <c r="W28" s="6">
        <v>0</v>
      </c>
      <c r="X28" s="31">
        <f t="shared" si="7"/>
        <v>0</v>
      </c>
      <c r="Y28" s="6">
        <v>0</v>
      </c>
      <c r="Z28" s="31">
        <f t="shared" si="8"/>
        <v>0</v>
      </c>
      <c r="AA28" s="6">
        <v>0</v>
      </c>
      <c r="AB28" s="31">
        <f t="shared" si="9"/>
        <v>0</v>
      </c>
    </row>
    <row r="29" spans="6:28" ht="24">
      <c r="F29" s="43" t="s">
        <v>1</v>
      </c>
      <c r="G29" s="6">
        <v>0</v>
      </c>
      <c r="H29" s="20">
        <f t="shared" si="1"/>
        <v>0</v>
      </c>
      <c r="I29" s="6">
        <v>0</v>
      </c>
      <c r="J29" s="20">
        <f t="shared" si="12"/>
        <v>0</v>
      </c>
      <c r="K29" s="6">
        <v>0</v>
      </c>
      <c r="L29" s="20">
        <f t="shared" si="12"/>
        <v>0</v>
      </c>
      <c r="M29" s="6">
        <v>0</v>
      </c>
      <c r="N29" s="20">
        <f t="shared" si="11"/>
        <v>0</v>
      </c>
      <c r="O29" s="6">
        <v>0</v>
      </c>
      <c r="P29" s="31">
        <f t="shared" si="3"/>
        <v>0</v>
      </c>
      <c r="Q29" s="6">
        <v>0</v>
      </c>
      <c r="R29" s="31">
        <f t="shared" si="4"/>
        <v>0</v>
      </c>
      <c r="S29" s="6">
        <v>0</v>
      </c>
      <c r="T29" s="31">
        <f t="shared" si="5"/>
        <v>0</v>
      </c>
      <c r="U29" s="6">
        <v>0</v>
      </c>
      <c r="V29" s="31">
        <f t="shared" si="6"/>
        <v>0</v>
      </c>
      <c r="W29" s="6">
        <v>0</v>
      </c>
      <c r="X29" s="31">
        <f t="shared" si="7"/>
        <v>0</v>
      </c>
      <c r="Y29" s="6">
        <v>0</v>
      </c>
      <c r="Z29" s="31">
        <f t="shared" si="8"/>
        <v>0</v>
      </c>
      <c r="AA29" s="6">
        <v>0</v>
      </c>
      <c r="AB29" s="31">
        <f t="shared" si="9"/>
        <v>0</v>
      </c>
    </row>
    <row r="30" spans="6:28" ht="12">
      <c r="F30" s="43" t="s">
        <v>2</v>
      </c>
      <c r="G30" s="6">
        <v>2035780</v>
      </c>
      <c r="H30" s="20">
        <f t="shared" si="1"/>
        <v>0.0004</v>
      </c>
      <c r="I30" s="6">
        <v>2003660</v>
      </c>
      <c r="J30" s="20">
        <f t="shared" si="12"/>
        <v>0.0004</v>
      </c>
      <c r="K30" s="6">
        <v>2010100</v>
      </c>
      <c r="L30" s="20">
        <f t="shared" si="12"/>
        <v>0.0004</v>
      </c>
      <c r="M30" s="6">
        <v>2016540</v>
      </c>
      <c r="N30" s="20">
        <f t="shared" si="11"/>
        <v>0.0004</v>
      </c>
      <c r="O30" s="6">
        <v>2023200</v>
      </c>
      <c r="P30" s="31">
        <f t="shared" si="3"/>
        <v>0.0004</v>
      </c>
      <c r="Q30" s="6">
        <v>2029860</v>
      </c>
      <c r="R30" s="31">
        <f t="shared" si="4"/>
        <v>0.0004</v>
      </c>
      <c r="S30" s="6">
        <v>2036080</v>
      </c>
      <c r="T30" s="31">
        <f t="shared" si="5"/>
        <v>0.0004</v>
      </c>
      <c r="U30" s="6">
        <v>17264520</v>
      </c>
      <c r="V30" s="31">
        <f t="shared" si="6"/>
        <v>0.0024</v>
      </c>
      <c r="W30" s="6">
        <v>17327480</v>
      </c>
      <c r="X30" s="31">
        <f t="shared" si="7"/>
        <v>0.0025</v>
      </c>
      <c r="Y30" s="6">
        <v>17033420</v>
      </c>
      <c r="Z30" s="31">
        <f t="shared" si="8"/>
        <v>0.0025</v>
      </c>
      <c r="AA30" s="6">
        <v>17090780</v>
      </c>
      <c r="AB30" s="31">
        <f t="shared" si="9"/>
        <v>0.0026</v>
      </c>
    </row>
    <row r="31" spans="6:28" ht="60">
      <c r="F31" s="43" t="s">
        <v>3</v>
      </c>
      <c r="G31" s="6">
        <v>0</v>
      </c>
      <c r="H31" s="20">
        <f t="shared" si="1"/>
        <v>0</v>
      </c>
      <c r="I31" s="6">
        <v>0</v>
      </c>
      <c r="J31" s="20">
        <f t="shared" si="12"/>
        <v>0</v>
      </c>
      <c r="K31" s="6">
        <v>0</v>
      </c>
      <c r="L31" s="20">
        <f t="shared" si="12"/>
        <v>0</v>
      </c>
      <c r="M31" s="6">
        <v>0</v>
      </c>
      <c r="N31" s="20">
        <f t="shared" si="11"/>
        <v>0</v>
      </c>
      <c r="O31" s="6">
        <v>0</v>
      </c>
      <c r="P31" s="31">
        <f t="shared" si="3"/>
        <v>0</v>
      </c>
      <c r="Q31" s="6">
        <v>0</v>
      </c>
      <c r="R31" s="31">
        <f t="shared" si="4"/>
        <v>0</v>
      </c>
      <c r="S31" s="6">
        <v>0</v>
      </c>
      <c r="T31" s="31">
        <f t="shared" si="5"/>
        <v>0</v>
      </c>
      <c r="U31" s="6">
        <v>0</v>
      </c>
      <c r="V31" s="31">
        <f t="shared" si="6"/>
        <v>0</v>
      </c>
      <c r="W31" s="6">
        <v>0</v>
      </c>
      <c r="X31" s="31">
        <f t="shared" si="7"/>
        <v>0</v>
      </c>
      <c r="Y31" s="6">
        <v>0</v>
      </c>
      <c r="Z31" s="31">
        <f t="shared" si="8"/>
        <v>0</v>
      </c>
      <c r="AA31" s="6">
        <v>0</v>
      </c>
      <c r="AB31" s="31">
        <f t="shared" si="9"/>
        <v>0</v>
      </c>
    </row>
    <row r="32" spans="6:28" ht="12">
      <c r="F32" s="43" t="s">
        <v>4</v>
      </c>
      <c r="G32" s="6">
        <v>0</v>
      </c>
      <c r="H32" s="20">
        <f t="shared" si="1"/>
        <v>0</v>
      </c>
      <c r="I32" s="6">
        <v>0</v>
      </c>
      <c r="J32" s="20">
        <f t="shared" si="12"/>
        <v>0</v>
      </c>
      <c r="K32" s="6">
        <v>0</v>
      </c>
      <c r="L32" s="20">
        <f t="shared" si="12"/>
        <v>0</v>
      </c>
      <c r="M32" s="6">
        <v>0</v>
      </c>
      <c r="N32" s="20">
        <f t="shared" si="11"/>
        <v>0</v>
      </c>
      <c r="O32" s="6">
        <v>0</v>
      </c>
      <c r="P32" s="31">
        <f t="shared" si="3"/>
        <v>0</v>
      </c>
      <c r="Q32" s="6">
        <v>0</v>
      </c>
      <c r="R32" s="31">
        <f t="shared" si="4"/>
        <v>0</v>
      </c>
      <c r="S32" s="6">
        <v>0</v>
      </c>
      <c r="T32" s="31">
        <f t="shared" si="5"/>
        <v>0</v>
      </c>
      <c r="U32" s="6">
        <v>0</v>
      </c>
      <c r="V32" s="31">
        <f t="shared" si="6"/>
        <v>0</v>
      </c>
      <c r="W32" s="6">
        <v>0</v>
      </c>
      <c r="X32" s="31">
        <f t="shared" si="7"/>
        <v>0</v>
      </c>
      <c r="Y32" s="6">
        <v>0</v>
      </c>
      <c r="Z32" s="31">
        <f t="shared" si="8"/>
        <v>0</v>
      </c>
      <c r="AA32" s="6">
        <v>0</v>
      </c>
      <c r="AB32" s="31">
        <f t="shared" si="9"/>
        <v>0</v>
      </c>
    </row>
    <row r="33" spans="6:28" ht="12">
      <c r="F33" s="43" t="s">
        <v>5</v>
      </c>
      <c r="G33" s="6">
        <v>0</v>
      </c>
      <c r="H33" s="20">
        <f t="shared" si="1"/>
        <v>0</v>
      </c>
      <c r="I33" s="6">
        <v>0</v>
      </c>
      <c r="J33" s="20">
        <f t="shared" si="12"/>
        <v>0</v>
      </c>
      <c r="K33" s="6">
        <v>0</v>
      </c>
      <c r="L33" s="20">
        <f t="shared" si="12"/>
        <v>0</v>
      </c>
      <c r="M33" s="6">
        <v>0</v>
      </c>
      <c r="N33" s="20">
        <f t="shared" si="11"/>
        <v>0</v>
      </c>
      <c r="O33" s="6">
        <v>0</v>
      </c>
      <c r="P33" s="31">
        <f t="shared" si="3"/>
        <v>0</v>
      </c>
      <c r="Q33" s="6">
        <v>0</v>
      </c>
      <c r="R33" s="31">
        <f t="shared" si="4"/>
        <v>0</v>
      </c>
      <c r="S33" s="6">
        <v>0</v>
      </c>
      <c r="T33" s="31">
        <f t="shared" si="5"/>
        <v>0</v>
      </c>
      <c r="U33" s="6">
        <v>0</v>
      </c>
      <c r="V33" s="31">
        <f t="shared" si="6"/>
        <v>0</v>
      </c>
      <c r="W33" s="6">
        <v>0</v>
      </c>
      <c r="X33" s="31">
        <f t="shared" si="7"/>
        <v>0</v>
      </c>
      <c r="Y33" s="6">
        <v>0</v>
      </c>
      <c r="Z33" s="31">
        <f t="shared" si="8"/>
        <v>0</v>
      </c>
      <c r="AA33" s="6">
        <v>0</v>
      </c>
      <c r="AB33" s="31">
        <f t="shared" si="9"/>
        <v>0</v>
      </c>
    </row>
    <row r="34" spans="6:28" ht="24">
      <c r="F34" s="43" t="s">
        <v>6</v>
      </c>
      <c r="G34" s="6">
        <v>41522244.95</v>
      </c>
      <c r="H34" s="20">
        <f>+ROUNDUP(G34/G$38,4)</f>
        <v>0.008799999999999999</v>
      </c>
      <c r="I34" s="6">
        <v>42292344.01</v>
      </c>
      <c r="J34" s="20">
        <f t="shared" si="12"/>
        <v>0.0091</v>
      </c>
      <c r="K34" s="6">
        <v>42112100.02</v>
      </c>
      <c r="L34" s="20">
        <f t="shared" si="12"/>
        <v>0.0091</v>
      </c>
      <c r="M34" s="6">
        <v>42290454.66</v>
      </c>
      <c r="N34" s="20">
        <f t="shared" si="11"/>
        <v>0.0091</v>
      </c>
      <c r="O34" s="6">
        <v>44553518.09</v>
      </c>
      <c r="P34" s="31">
        <f t="shared" si="3"/>
        <v>0.0095</v>
      </c>
      <c r="Q34" s="6">
        <v>32898418.65</v>
      </c>
      <c r="R34" s="31">
        <f t="shared" si="4"/>
        <v>0.0073</v>
      </c>
      <c r="S34" s="6">
        <v>33025405.24</v>
      </c>
      <c r="T34" s="31">
        <f t="shared" si="5"/>
        <v>0.0071</v>
      </c>
      <c r="U34" s="6">
        <v>155309024.99</v>
      </c>
      <c r="V34" s="31">
        <f t="shared" si="6"/>
        <v>0.022</v>
      </c>
      <c r="W34" s="6">
        <v>101038447.65</v>
      </c>
      <c r="X34" s="31">
        <f t="shared" si="7"/>
        <v>0.0144</v>
      </c>
      <c r="Y34" s="6">
        <v>101425588.32</v>
      </c>
      <c r="Z34" s="31">
        <f t="shared" si="8"/>
        <v>0.0148</v>
      </c>
      <c r="AA34" s="6">
        <v>107148422.85</v>
      </c>
      <c r="AB34" s="31">
        <f t="shared" si="9"/>
        <v>0.016</v>
      </c>
    </row>
    <row r="35" spans="6:28" ht="12">
      <c r="F35" s="43" t="s">
        <v>7</v>
      </c>
      <c r="G35" s="6">
        <v>0</v>
      </c>
      <c r="H35" s="20">
        <f t="shared" si="1"/>
        <v>0</v>
      </c>
      <c r="I35" s="6">
        <v>0</v>
      </c>
      <c r="J35" s="20">
        <f t="shared" si="12"/>
        <v>0</v>
      </c>
      <c r="K35" s="6">
        <v>0</v>
      </c>
      <c r="L35" s="20">
        <f t="shared" si="12"/>
        <v>0</v>
      </c>
      <c r="M35" s="6">
        <v>30027600</v>
      </c>
      <c r="N35" s="20">
        <f t="shared" si="11"/>
        <v>0.0064</v>
      </c>
      <c r="O35" s="6">
        <v>30105000</v>
      </c>
      <c r="P35" s="31">
        <f t="shared" si="3"/>
        <v>0.0064</v>
      </c>
      <c r="Q35" s="6">
        <v>30182400</v>
      </c>
      <c r="R35" s="31">
        <f t="shared" si="4"/>
        <v>0.0067</v>
      </c>
      <c r="S35" s="6">
        <v>30252000</v>
      </c>
      <c r="T35" s="31">
        <f t="shared" si="5"/>
        <v>0.0065</v>
      </c>
      <c r="U35" s="6">
        <v>45605400</v>
      </c>
      <c r="V35" s="31">
        <f>+ROUNDUP(U35/U$38,4)</f>
        <v>0.006500000000000001</v>
      </c>
      <c r="W35" s="6">
        <v>45446700</v>
      </c>
      <c r="X35" s="31">
        <f>+ROUNDUP(W35/W$38,4)</f>
        <v>0.006500000000000001</v>
      </c>
      <c r="Y35" s="6">
        <v>45089100</v>
      </c>
      <c r="Z35" s="31">
        <f t="shared" si="8"/>
        <v>0.0066</v>
      </c>
      <c r="AA35" s="6">
        <v>45196200</v>
      </c>
      <c r="AB35" s="31">
        <f t="shared" si="9"/>
        <v>0.0068</v>
      </c>
    </row>
    <row r="36" spans="6:28" ht="12">
      <c r="F36" s="43" t="s">
        <v>66</v>
      </c>
      <c r="G36" s="6">
        <v>122458473.5</v>
      </c>
      <c r="H36" s="20">
        <f t="shared" si="1"/>
        <v>0.0258</v>
      </c>
      <c r="I36" s="6">
        <v>120152678.45</v>
      </c>
      <c r="J36" s="20">
        <f t="shared" si="12"/>
        <v>0.0258</v>
      </c>
      <c r="K36" s="6">
        <v>120287750.2</v>
      </c>
      <c r="L36" s="20">
        <f t="shared" si="12"/>
        <v>0.026</v>
      </c>
      <c r="M36" s="6">
        <v>112163339.35</v>
      </c>
      <c r="N36" s="20">
        <f t="shared" si="11"/>
        <v>0.024</v>
      </c>
      <c r="O36" s="6">
        <v>112415213.2</v>
      </c>
      <c r="P36" s="31">
        <f t="shared" si="3"/>
        <v>0.024</v>
      </c>
      <c r="Q36" s="6">
        <v>112302259.8</v>
      </c>
      <c r="R36" s="31">
        <f t="shared" si="4"/>
        <v>0.0248</v>
      </c>
      <c r="S36" s="6">
        <v>64659573.15</v>
      </c>
      <c r="T36" s="31">
        <f t="shared" si="5"/>
        <v>0.0139</v>
      </c>
      <c r="U36" s="6">
        <v>64662053.8</v>
      </c>
      <c r="V36" s="31">
        <f t="shared" si="6"/>
        <v>0.0091</v>
      </c>
      <c r="W36" s="6">
        <v>65109024.6</v>
      </c>
      <c r="X36" s="31">
        <f>+ROUND(W36/W$38,4)</f>
        <v>0.0093</v>
      </c>
      <c r="Y36" s="6">
        <v>64900407.65</v>
      </c>
      <c r="Z36" s="31">
        <f t="shared" si="8"/>
        <v>0.0095</v>
      </c>
      <c r="AA36" s="6">
        <v>64291484.75</v>
      </c>
      <c r="AB36" s="31">
        <f t="shared" si="9"/>
        <v>0.0096</v>
      </c>
    </row>
    <row r="37" spans="6:28" ht="12.75" thickBot="1">
      <c r="F37" s="44" t="s">
        <v>67</v>
      </c>
      <c r="G37" s="6">
        <v>31013133.36</v>
      </c>
      <c r="H37" s="20">
        <f t="shared" si="1"/>
        <v>0.0065</v>
      </c>
      <c r="I37" s="6">
        <v>7798982.67</v>
      </c>
      <c r="J37" s="20">
        <f t="shared" si="1"/>
        <v>0.0017</v>
      </c>
      <c r="K37" s="6">
        <v>23114194.33</v>
      </c>
      <c r="L37" s="20">
        <f>+ROUND(K37/K$38,4)</f>
        <v>0.005</v>
      </c>
      <c r="M37" s="6">
        <v>36853556.88</v>
      </c>
      <c r="N37" s="20">
        <f t="shared" si="11"/>
        <v>0.0079</v>
      </c>
      <c r="O37" s="6">
        <v>30692496.71</v>
      </c>
      <c r="P37" s="31">
        <f t="shared" si="3"/>
        <v>0.0066</v>
      </c>
      <c r="Q37" s="6">
        <v>22050837.95</v>
      </c>
      <c r="R37" s="31">
        <f t="shared" si="4"/>
        <v>0.0049</v>
      </c>
      <c r="S37" s="6">
        <v>21228865.58</v>
      </c>
      <c r="T37" s="31">
        <f t="shared" si="5"/>
        <v>0.0045</v>
      </c>
      <c r="U37" s="6">
        <v>58418913.26</v>
      </c>
      <c r="V37" s="31">
        <f t="shared" si="6"/>
        <v>0.0083</v>
      </c>
      <c r="W37" s="6">
        <v>88047370.12</v>
      </c>
      <c r="X37" s="31">
        <f>+ROUND(W37/W$38,4)</f>
        <v>0.0126</v>
      </c>
      <c r="Y37" s="6">
        <v>51273244.1</v>
      </c>
      <c r="Z37" s="31">
        <f>+ROUND(Y37/Y$38,4)</f>
        <v>0.0075</v>
      </c>
      <c r="AA37" s="6">
        <v>25564604.28</v>
      </c>
      <c r="AB37" s="31">
        <f>+ROUND(AA37/AA$38,4)</f>
        <v>0.0038</v>
      </c>
    </row>
    <row r="38" spans="6:28" ht="12.75" thickBot="1">
      <c r="F38" s="45" t="s">
        <v>33</v>
      </c>
      <c r="G38" s="27">
        <f aca="true" t="shared" si="13" ref="G38:L38">SUM(G2:G37)</f>
        <v>4746516048.149999</v>
      </c>
      <c r="H38" s="24">
        <f t="shared" si="13"/>
        <v>1</v>
      </c>
      <c r="I38" s="27">
        <f t="shared" si="13"/>
        <v>4660168274.1</v>
      </c>
      <c r="J38" s="24">
        <f t="shared" si="13"/>
        <v>1</v>
      </c>
      <c r="K38" s="27">
        <f t="shared" si="13"/>
        <v>4628576364.64</v>
      </c>
      <c r="L38" s="24">
        <f t="shared" si="13"/>
        <v>0.9999999999999999</v>
      </c>
      <c r="M38" s="27">
        <f aca="true" t="shared" si="14" ref="M38:R38">SUM(M2:M37)</f>
        <v>4670852592.26</v>
      </c>
      <c r="N38" s="24">
        <f t="shared" si="14"/>
        <v>0.9999999999999999</v>
      </c>
      <c r="O38" s="27">
        <f t="shared" si="14"/>
        <v>4682287024.43</v>
      </c>
      <c r="P38" s="24">
        <f t="shared" si="14"/>
        <v>0.9999999999999999</v>
      </c>
      <c r="Q38" s="27">
        <f t="shared" si="14"/>
        <v>4529992383.99</v>
      </c>
      <c r="R38" s="24">
        <f t="shared" si="14"/>
        <v>1</v>
      </c>
      <c r="S38" s="27">
        <f aca="true" t="shared" si="15" ref="S38:X38">SUM(S2:S37)</f>
        <v>4666753528.969999</v>
      </c>
      <c r="T38" s="24">
        <f t="shared" si="15"/>
        <v>1</v>
      </c>
      <c r="U38" s="27">
        <f t="shared" si="15"/>
        <v>7072028604.740001</v>
      </c>
      <c r="V38" s="24">
        <f t="shared" si="15"/>
        <v>1</v>
      </c>
      <c r="W38" s="27">
        <f t="shared" si="15"/>
        <v>7004248952.319999</v>
      </c>
      <c r="X38" s="24">
        <f t="shared" si="15"/>
        <v>1</v>
      </c>
      <c r="Y38" s="27">
        <f>SUM(Y2:Y37)</f>
        <v>6851463001.89</v>
      </c>
      <c r="Z38" s="24">
        <f>SUM(Z2:Z37)</f>
        <v>1</v>
      </c>
      <c r="AA38" s="27">
        <f>SUM(AA2:AA37)</f>
        <v>6681752914.379999</v>
      </c>
      <c r="AB38" s="24">
        <f>SUM(AB2:AB37)</f>
        <v>1.0000000000000002</v>
      </c>
    </row>
  </sheetData>
  <sheetProtection/>
  <mergeCells count="14">
    <mergeCell ref="S1:T1"/>
    <mergeCell ref="Q1:R1"/>
    <mergeCell ref="O1:P1"/>
    <mergeCell ref="Y1:Z1"/>
    <mergeCell ref="M1:N1"/>
    <mergeCell ref="K1:L1"/>
    <mergeCell ref="I1:J1"/>
    <mergeCell ref="W1:X1"/>
    <mergeCell ref="AA1:AB1"/>
    <mergeCell ref="A21:B21"/>
    <mergeCell ref="A1:B1"/>
    <mergeCell ref="C1:D1"/>
    <mergeCell ref="G1:H1"/>
    <mergeCell ref="U1:V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22" sqref="Y22"/>
    </sheetView>
  </sheetViews>
  <sheetFormatPr defaultColWidth="9.00390625" defaultRowHeight="12.75"/>
  <cols>
    <col min="1" max="1" width="136.125" style="2" customWidth="1"/>
    <col min="2" max="2" width="13.625" style="2" customWidth="1"/>
    <col min="3" max="3" width="9.125" style="2" customWidth="1"/>
    <col min="4" max="4" width="13.625" style="2" customWidth="1"/>
    <col min="5" max="5" width="9.125" style="2" customWidth="1"/>
    <col min="6" max="6" width="13.625" style="2" customWidth="1"/>
    <col min="7" max="7" width="9.125" style="2" customWidth="1"/>
    <col min="8" max="8" width="13.625" style="2" customWidth="1"/>
    <col min="9" max="9" width="9.125" style="2" customWidth="1"/>
    <col min="10" max="10" width="13.625" style="2" customWidth="1"/>
    <col min="11" max="11" width="9.125" style="2" customWidth="1"/>
    <col min="12" max="12" width="13.625" style="2" customWidth="1"/>
    <col min="13" max="13" width="9.125" style="2" customWidth="1"/>
    <col min="14" max="14" width="13.625" style="2" customWidth="1"/>
    <col min="15" max="15" width="9.125" style="2" customWidth="1"/>
    <col min="16" max="16" width="13.625" style="2" customWidth="1"/>
    <col min="17" max="17" width="9.125" style="2" customWidth="1"/>
    <col min="18" max="18" width="13.625" style="2" customWidth="1"/>
    <col min="19" max="19" width="9.125" style="2" customWidth="1"/>
    <col min="20" max="20" width="13.625" style="2" bestFit="1" customWidth="1"/>
    <col min="21" max="21" width="9.125" style="2" customWidth="1"/>
    <col min="22" max="22" width="13.625" style="2" bestFit="1" customWidth="1"/>
    <col min="23" max="23" width="9.125" style="2" customWidth="1"/>
    <col min="24" max="24" width="13.625" style="2" bestFit="1" customWidth="1"/>
    <col min="25" max="16384" width="9.125" style="2" customWidth="1"/>
  </cols>
  <sheetData>
    <row r="1" spans="1:25" ht="12.75" thickBot="1">
      <c r="A1" s="35" t="s">
        <v>34</v>
      </c>
      <c r="B1" s="76">
        <v>42035</v>
      </c>
      <c r="C1" s="77"/>
      <c r="D1" s="76">
        <v>42062</v>
      </c>
      <c r="E1" s="77"/>
      <c r="F1" s="76">
        <v>42094</v>
      </c>
      <c r="G1" s="77"/>
      <c r="H1" s="76">
        <v>42124</v>
      </c>
      <c r="I1" s="77"/>
      <c r="J1" s="76">
        <v>42153</v>
      </c>
      <c r="K1" s="77"/>
      <c r="L1" s="76">
        <v>42185</v>
      </c>
      <c r="M1" s="77"/>
      <c r="N1" s="76">
        <v>42216</v>
      </c>
      <c r="O1" s="77"/>
      <c r="P1" s="76">
        <v>42247</v>
      </c>
      <c r="Q1" s="77"/>
      <c r="R1" s="76">
        <v>42277</v>
      </c>
      <c r="S1" s="77"/>
      <c r="T1" s="76">
        <v>42307</v>
      </c>
      <c r="U1" s="77"/>
      <c r="V1" s="76">
        <v>42338</v>
      </c>
      <c r="W1" s="77"/>
      <c r="X1" s="76">
        <v>42369</v>
      </c>
      <c r="Y1" s="77"/>
    </row>
    <row r="2" spans="1:25" ht="12">
      <c r="A2" s="40" t="s">
        <v>68</v>
      </c>
      <c r="B2" s="8">
        <v>43687830</v>
      </c>
      <c r="C2" s="31">
        <f>+ROUND(B2/B$38,4)</f>
        <v>0.0065</v>
      </c>
      <c r="D2" s="8">
        <v>43600700</v>
      </c>
      <c r="E2" s="31">
        <f>+ROUND(D2/D$38,4)</f>
        <v>0.0064</v>
      </c>
      <c r="F2" s="8">
        <v>43585040</v>
      </c>
      <c r="G2" s="20">
        <f aca="true" t="shared" si="0" ref="E2:I37">+ROUND(F2/F$38,4)</f>
        <v>0.0063</v>
      </c>
      <c r="H2" s="8">
        <v>43362830</v>
      </c>
      <c r="I2" s="20">
        <f t="shared" si="0"/>
        <v>0.006</v>
      </c>
      <c r="J2" s="8">
        <v>43225300</v>
      </c>
      <c r="K2" s="20">
        <f aca="true" t="shared" si="1" ref="K2:K37">+ROUND(J2/J$38,4)</f>
        <v>0.0061</v>
      </c>
      <c r="L2" s="8">
        <v>43034260</v>
      </c>
      <c r="M2" s="20">
        <f aca="true" t="shared" si="2" ref="M2:S37">+ROUND(L2/L$38,4)</f>
        <v>0.0063</v>
      </c>
      <c r="N2" s="8">
        <v>42887910</v>
      </c>
      <c r="O2" s="20">
        <f t="shared" si="2"/>
        <v>0.0063</v>
      </c>
      <c r="P2" s="8">
        <v>42938990</v>
      </c>
      <c r="Q2" s="20">
        <f t="shared" si="2"/>
        <v>0.0063</v>
      </c>
      <c r="R2" s="8">
        <v>43035520</v>
      </c>
      <c r="S2" s="20">
        <f t="shared" si="2"/>
        <v>0.0066</v>
      </c>
      <c r="T2" s="8">
        <v>43018550</v>
      </c>
      <c r="U2" s="20">
        <f aca="true" t="shared" si="3" ref="U2:U37">+ROUND(T2/T$38,4)</f>
        <v>0.0065</v>
      </c>
      <c r="V2" s="8">
        <v>43109360</v>
      </c>
      <c r="W2" s="20">
        <f aca="true" t="shared" si="4" ref="W2:W37">+ROUND(V2/V$38,4)</f>
        <v>0.0067</v>
      </c>
      <c r="X2" s="8">
        <v>43148640</v>
      </c>
      <c r="Y2" s="20">
        <v>0.0068</v>
      </c>
    </row>
    <row r="3" spans="1:25" ht="24">
      <c r="A3" s="41" t="s">
        <v>69</v>
      </c>
      <c r="B3" s="6">
        <v>0</v>
      </c>
      <c r="C3" s="20">
        <f aca="true" t="shared" si="5" ref="C3:C37">+ROUND(B3/B$38,4)</f>
        <v>0</v>
      </c>
      <c r="D3" s="6">
        <v>0</v>
      </c>
      <c r="E3" s="20">
        <f t="shared" si="0"/>
        <v>0</v>
      </c>
      <c r="F3" s="6">
        <v>0</v>
      </c>
      <c r="G3" s="20">
        <f t="shared" si="0"/>
        <v>0</v>
      </c>
      <c r="H3" s="6">
        <v>0</v>
      </c>
      <c r="I3" s="20">
        <f t="shared" si="0"/>
        <v>0</v>
      </c>
      <c r="J3" s="6">
        <v>0</v>
      </c>
      <c r="K3" s="20">
        <f t="shared" si="1"/>
        <v>0</v>
      </c>
      <c r="L3" s="6">
        <v>0</v>
      </c>
      <c r="M3" s="20">
        <f t="shared" si="2"/>
        <v>0</v>
      </c>
      <c r="N3" s="6">
        <v>0</v>
      </c>
      <c r="O3" s="20">
        <f t="shared" si="2"/>
        <v>0</v>
      </c>
      <c r="P3" s="6">
        <v>0</v>
      </c>
      <c r="Q3" s="20">
        <f t="shared" si="2"/>
        <v>0</v>
      </c>
      <c r="R3" s="6">
        <v>0</v>
      </c>
      <c r="S3" s="20">
        <f t="shared" si="2"/>
        <v>0</v>
      </c>
      <c r="T3" s="6">
        <v>0</v>
      </c>
      <c r="U3" s="20">
        <f t="shared" si="3"/>
        <v>0</v>
      </c>
      <c r="V3" s="6">
        <v>0</v>
      </c>
      <c r="W3" s="20">
        <f t="shared" si="4"/>
        <v>0</v>
      </c>
      <c r="X3" s="6">
        <v>0</v>
      </c>
      <c r="Y3" s="20">
        <v>0</v>
      </c>
    </row>
    <row r="4" spans="1:25" ht="24">
      <c r="A4" s="41" t="s">
        <v>70</v>
      </c>
      <c r="B4" s="6">
        <v>0</v>
      </c>
      <c r="C4" s="20">
        <f t="shared" si="5"/>
        <v>0</v>
      </c>
      <c r="D4" s="6">
        <v>0</v>
      </c>
      <c r="E4" s="20">
        <f t="shared" si="0"/>
        <v>0</v>
      </c>
      <c r="F4" s="6">
        <v>0</v>
      </c>
      <c r="G4" s="20">
        <f t="shared" si="0"/>
        <v>0</v>
      </c>
      <c r="H4" s="6">
        <v>0</v>
      </c>
      <c r="I4" s="20">
        <f t="shared" si="0"/>
        <v>0</v>
      </c>
      <c r="J4" s="6">
        <v>0</v>
      </c>
      <c r="K4" s="20">
        <f t="shared" si="1"/>
        <v>0</v>
      </c>
      <c r="L4" s="6">
        <v>0</v>
      </c>
      <c r="M4" s="20">
        <f t="shared" si="2"/>
        <v>0</v>
      </c>
      <c r="N4" s="6">
        <v>0</v>
      </c>
      <c r="O4" s="20">
        <f t="shared" si="2"/>
        <v>0</v>
      </c>
      <c r="P4" s="6">
        <v>0</v>
      </c>
      <c r="Q4" s="20">
        <f t="shared" si="2"/>
        <v>0</v>
      </c>
      <c r="R4" s="6">
        <v>0</v>
      </c>
      <c r="S4" s="20">
        <f t="shared" si="2"/>
        <v>0</v>
      </c>
      <c r="T4" s="6">
        <v>0</v>
      </c>
      <c r="U4" s="20">
        <f t="shared" si="3"/>
        <v>0</v>
      </c>
      <c r="V4" s="6">
        <v>0</v>
      </c>
      <c r="W4" s="20">
        <f t="shared" si="4"/>
        <v>0</v>
      </c>
      <c r="X4" s="6">
        <v>0</v>
      </c>
      <c r="Y4" s="20">
        <v>0</v>
      </c>
    </row>
    <row r="5" spans="1:25" ht="24">
      <c r="A5" s="41" t="s">
        <v>71</v>
      </c>
      <c r="B5" s="6">
        <v>0</v>
      </c>
      <c r="C5" s="20">
        <f t="shared" si="5"/>
        <v>0</v>
      </c>
      <c r="D5" s="6">
        <v>0</v>
      </c>
      <c r="E5" s="20">
        <f t="shared" si="0"/>
        <v>0</v>
      </c>
      <c r="F5" s="6">
        <v>0</v>
      </c>
      <c r="G5" s="20">
        <f t="shared" si="0"/>
        <v>0</v>
      </c>
      <c r="H5" s="6">
        <v>0</v>
      </c>
      <c r="I5" s="20">
        <f t="shared" si="0"/>
        <v>0</v>
      </c>
      <c r="J5" s="6">
        <v>0</v>
      </c>
      <c r="K5" s="20">
        <f t="shared" si="1"/>
        <v>0</v>
      </c>
      <c r="L5" s="6">
        <v>0</v>
      </c>
      <c r="M5" s="20">
        <f t="shared" si="2"/>
        <v>0</v>
      </c>
      <c r="N5" s="6">
        <v>0</v>
      </c>
      <c r="O5" s="20">
        <f t="shared" si="2"/>
        <v>0</v>
      </c>
      <c r="P5" s="6">
        <v>0</v>
      </c>
      <c r="Q5" s="20">
        <f t="shared" si="2"/>
        <v>0</v>
      </c>
      <c r="R5" s="6">
        <v>0</v>
      </c>
      <c r="S5" s="20">
        <f t="shared" si="2"/>
        <v>0</v>
      </c>
      <c r="T5" s="6">
        <v>0</v>
      </c>
      <c r="U5" s="20">
        <f t="shared" si="3"/>
        <v>0</v>
      </c>
      <c r="V5" s="6">
        <v>0</v>
      </c>
      <c r="W5" s="20">
        <f t="shared" si="4"/>
        <v>0</v>
      </c>
      <c r="X5" s="6">
        <v>0</v>
      </c>
      <c r="Y5" s="20">
        <v>0</v>
      </c>
    </row>
    <row r="6" spans="1:25" ht="24">
      <c r="A6" s="41" t="s">
        <v>72</v>
      </c>
      <c r="B6" s="6">
        <v>292008513.62</v>
      </c>
      <c r="C6" s="20">
        <f t="shared" si="5"/>
        <v>0.0433</v>
      </c>
      <c r="D6" s="6">
        <v>216301530.92</v>
      </c>
      <c r="E6" s="20">
        <f t="shared" si="0"/>
        <v>0.0317</v>
      </c>
      <c r="F6" s="6">
        <v>217317472.64</v>
      </c>
      <c r="G6" s="20">
        <f t="shared" si="0"/>
        <v>0.0315</v>
      </c>
      <c r="H6" s="6">
        <v>218866304.13</v>
      </c>
      <c r="I6" s="20">
        <f t="shared" si="0"/>
        <v>0.0304</v>
      </c>
      <c r="J6" s="6">
        <v>242324188.16</v>
      </c>
      <c r="K6" s="20">
        <f t="shared" si="1"/>
        <v>0.034</v>
      </c>
      <c r="L6" s="6">
        <v>259020868.84</v>
      </c>
      <c r="M6" s="20">
        <f t="shared" si="2"/>
        <v>0.0378</v>
      </c>
      <c r="N6" s="6">
        <v>223579343.85</v>
      </c>
      <c r="O6" s="20">
        <f t="shared" si="2"/>
        <v>0.0328</v>
      </c>
      <c r="P6" s="6">
        <v>259342426.35</v>
      </c>
      <c r="Q6" s="20">
        <f t="shared" si="2"/>
        <v>0.0383</v>
      </c>
      <c r="R6" s="6">
        <v>270891863.93</v>
      </c>
      <c r="S6" s="20">
        <f>+ROUNDUP(R6/R$38,4)</f>
        <v>0.0415</v>
      </c>
      <c r="T6" s="6">
        <v>252083530.38</v>
      </c>
      <c r="U6" s="20">
        <f t="shared" si="3"/>
        <v>0.038</v>
      </c>
      <c r="V6" s="6">
        <v>287836455.64</v>
      </c>
      <c r="W6" s="20">
        <f t="shared" si="4"/>
        <v>0.0446</v>
      </c>
      <c r="X6" s="6">
        <v>178455551.77</v>
      </c>
      <c r="Y6" s="20">
        <v>0.0281</v>
      </c>
    </row>
    <row r="7" spans="1:25" ht="24">
      <c r="A7" s="41" t="s">
        <v>73</v>
      </c>
      <c r="B7" s="6">
        <v>0</v>
      </c>
      <c r="C7" s="20">
        <f t="shared" si="5"/>
        <v>0</v>
      </c>
      <c r="D7" s="6">
        <v>0</v>
      </c>
      <c r="E7" s="20">
        <f t="shared" si="0"/>
        <v>0</v>
      </c>
      <c r="F7" s="6">
        <v>0</v>
      </c>
      <c r="G7" s="20">
        <f t="shared" si="0"/>
        <v>0</v>
      </c>
      <c r="H7" s="6">
        <v>0</v>
      </c>
      <c r="I7" s="20">
        <f t="shared" si="0"/>
        <v>0</v>
      </c>
      <c r="J7" s="6">
        <v>0</v>
      </c>
      <c r="K7" s="20">
        <f t="shared" si="1"/>
        <v>0</v>
      </c>
      <c r="L7" s="6">
        <v>0</v>
      </c>
      <c r="M7" s="20">
        <f t="shared" si="2"/>
        <v>0</v>
      </c>
      <c r="N7" s="6">
        <v>0</v>
      </c>
      <c r="O7" s="20">
        <f t="shared" si="2"/>
        <v>0</v>
      </c>
      <c r="P7" s="6">
        <v>0</v>
      </c>
      <c r="Q7" s="20">
        <f t="shared" si="2"/>
        <v>0</v>
      </c>
      <c r="R7" s="6">
        <v>0</v>
      </c>
      <c r="S7" s="20">
        <f t="shared" si="2"/>
        <v>0</v>
      </c>
      <c r="T7" s="6">
        <v>0</v>
      </c>
      <c r="U7" s="20">
        <f t="shared" si="3"/>
        <v>0</v>
      </c>
      <c r="V7" s="6">
        <v>0</v>
      </c>
      <c r="W7" s="20">
        <f t="shared" si="4"/>
        <v>0</v>
      </c>
      <c r="X7" s="6">
        <v>0</v>
      </c>
      <c r="Y7" s="20">
        <v>0</v>
      </c>
    </row>
    <row r="8" spans="1:25" ht="24">
      <c r="A8" s="41" t="s">
        <v>74</v>
      </c>
      <c r="B8" s="6">
        <v>5374160774.98</v>
      </c>
      <c r="C8" s="20">
        <f t="shared" si="5"/>
        <v>0.7977</v>
      </c>
      <c r="D8" s="6">
        <v>5459735084.69</v>
      </c>
      <c r="E8" s="20">
        <f t="shared" si="0"/>
        <v>0.8001</v>
      </c>
      <c r="F8" s="6">
        <v>5530311577.17</v>
      </c>
      <c r="G8" s="20">
        <f t="shared" si="0"/>
        <v>0.8008</v>
      </c>
      <c r="H8" s="6">
        <v>5793561791.1</v>
      </c>
      <c r="I8" s="20">
        <f t="shared" si="0"/>
        <v>0.8049</v>
      </c>
      <c r="J8" s="6">
        <v>5671939334.66</v>
      </c>
      <c r="K8" s="20">
        <f t="shared" si="1"/>
        <v>0.7965</v>
      </c>
      <c r="L8" s="6">
        <v>5375614188.92</v>
      </c>
      <c r="M8" s="20">
        <f t="shared" si="2"/>
        <v>0.7835</v>
      </c>
      <c r="N8" s="6">
        <v>5336366584.79</v>
      </c>
      <c r="O8" s="20">
        <f t="shared" si="2"/>
        <v>0.782</v>
      </c>
      <c r="P8" s="6">
        <v>5042601000.12</v>
      </c>
      <c r="Q8" s="20">
        <f t="shared" si="2"/>
        <v>0.7451</v>
      </c>
      <c r="R8" s="6">
        <v>4867892665.69</v>
      </c>
      <c r="S8" s="20">
        <f t="shared" si="2"/>
        <v>0.7448</v>
      </c>
      <c r="T8" s="6">
        <v>4889832989.73</v>
      </c>
      <c r="U8" s="20">
        <f t="shared" si="3"/>
        <v>0.7376</v>
      </c>
      <c r="V8" s="6">
        <v>4682051341.16</v>
      </c>
      <c r="W8" s="20">
        <f t="shared" si="4"/>
        <v>0.7253</v>
      </c>
      <c r="X8" s="6">
        <v>4632199518.66</v>
      </c>
      <c r="Y8" s="20">
        <v>0.7292</v>
      </c>
    </row>
    <row r="9" spans="1:25" ht="12">
      <c r="A9" s="41" t="s">
        <v>75</v>
      </c>
      <c r="B9" s="6">
        <v>0</v>
      </c>
      <c r="C9" s="20">
        <f t="shared" si="5"/>
        <v>0</v>
      </c>
      <c r="D9" s="6">
        <v>0</v>
      </c>
      <c r="E9" s="20">
        <f t="shared" si="0"/>
        <v>0</v>
      </c>
      <c r="F9" s="6">
        <v>0</v>
      </c>
      <c r="G9" s="20">
        <f t="shared" si="0"/>
        <v>0</v>
      </c>
      <c r="H9" s="6">
        <v>0</v>
      </c>
      <c r="I9" s="20">
        <f t="shared" si="0"/>
        <v>0</v>
      </c>
      <c r="J9" s="6">
        <v>0</v>
      </c>
      <c r="K9" s="20">
        <f t="shared" si="1"/>
        <v>0</v>
      </c>
      <c r="L9" s="6">
        <v>0</v>
      </c>
      <c r="M9" s="20">
        <f t="shared" si="2"/>
        <v>0</v>
      </c>
      <c r="N9" s="6">
        <v>0</v>
      </c>
      <c r="O9" s="20">
        <f t="shared" si="2"/>
        <v>0</v>
      </c>
      <c r="P9" s="6">
        <v>277250.87</v>
      </c>
      <c r="Q9" s="20">
        <f t="shared" si="2"/>
        <v>0</v>
      </c>
      <c r="R9" s="6">
        <v>2631531</v>
      </c>
      <c r="S9" s="20">
        <f t="shared" si="2"/>
        <v>0.0004</v>
      </c>
      <c r="T9" s="6">
        <v>0</v>
      </c>
      <c r="U9" s="20">
        <f t="shared" si="3"/>
        <v>0</v>
      </c>
      <c r="V9" s="6">
        <v>0</v>
      </c>
      <c r="W9" s="20">
        <f t="shared" si="4"/>
        <v>0</v>
      </c>
      <c r="X9" s="6">
        <v>0</v>
      </c>
      <c r="Y9" s="20">
        <v>0</v>
      </c>
    </row>
    <row r="10" spans="1:25" ht="24">
      <c r="A10" s="41" t="s">
        <v>76</v>
      </c>
      <c r="B10" s="6">
        <v>77285044.77</v>
      </c>
      <c r="C10" s="20">
        <f t="shared" si="5"/>
        <v>0.0115</v>
      </c>
      <c r="D10" s="6">
        <v>84262351.54</v>
      </c>
      <c r="E10" s="20">
        <f t="shared" si="0"/>
        <v>0.0123</v>
      </c>
      <c r="F10" s="6">
        <v>100049533.49</v>
      </c>
      <c r="G10" s="20">
        <f t="shared" si="0"/>
        <v>0.0145</v>
      </c>
      <c r="H10" s="6">
        <v>118998030.98</v>
      </c>
      <c r="I10" s="20">
        <f t="shared" si="0"/>
        <v>0.0165</v>
      </c>
      <c r="J10" s="6">
        <v>125773459.03</v>
      </c>
      <c r="K10" s="20">
        <f t="shared" si="1"/>
        <v>0.0177</v>
      </c>
      <c r="L10" s="6">
        <v>125149447.27</v>
      </c>
      <c r="M10" s="20">
        <f t="shared" si="2"/>
        <v>0.0182</v>
      </c>
      <c r="N10" s="6">
        <v>116366155.49</v>
      </c>
      <c r="O10" s="20">
        <f t="shared" si="2"/>
        <v>0.0171</v>
      </c>
      <c r="P10" s="6">
        <v>131040398.21</v>
      </c>
      <c r="Q10" s="20">
        <f t="shared" si="2"/>
        <v>0.0194</v>
      </c>
      <c r="R10" s="6">
        <v>138841215.61</v>
      </c>
      <c r="S10" s="20">
        <f t="shared" si="2"/>
        <v>0.0212</v>
      </c>
      <c r="T10" s="6">
        <v>301482682.84</v>
      </c>
      <c r="U10" s="20">
        <f t="shared" si="3"/>
        <v>0.0455</v>
      </c>
      <c r="V10" s="6">
        <v>333073338.43</v>
      </c>
      <c r="W10" s="20">
        <f t="shared" si="4"/>
        <v>0.0516</v>
      </c>
      <c r="X10" s="6">
        <v>324652107</v>
      </c>
      <c r="Y10" s="20">
        <v>0.051</v>
      </c>
    </row>
    <row r="11" spans="1:25" ht="12">
      <c r="A11" s="41" t="s">
        <v>77</v>
      </c>
      <c r="B11" s="6">
        <v>0</v>
      </c>
      <c r="C11" s="20">
        <f t="shared" si="5"/>
        <v>0</v>
      </c>
      <c r="D11" s="6">
        <v>0</v>
      </c>
      <c r="E11" s="20">
        <f t="shared" si="0"/>
        <v>0</v>
      </c>
      <c r="F11" s="6">
        <v>0</v>
      </c>
      <c r="G11" s="20">
        <f t="shared" si="0"/>
        <v>0</v>
      </c>
      <c r="H11" s="6">
        <v>0</v>
      </c>
      <c r="I11" s="20">
        <f t="shared" si="0"/>
        <v>0</v>
      </c>
      <c r="J11" s="6">
        <v>0</v>
      </c>
      <c r="K11" s="20">
        <f t="shared" si="1"/>
        <v>0</v>
      </c>
      <c r="L11" s="6">
        <v>0</v>
      </c>
      <c r="M11" s="20">
        <f t="shared" si="2"/>
        <v>0</v>
      </c>
      <c r="N11" s="6">
        <v>0</v>
      </c>
      <c r="O11" s="20">
        <f t="shared" si="2"/>
        <v>0</v>
      </c>
      <c r="P11" s="6">
        <v>0</v>
      </c>
      <c r="Q11" s="20">
        <f t="shared" si="2"/>
        <v>0</v>
      </c>
      <c r="R11" s="6">
        <v>0</v>
      </c>
      <c r="S11" s="20">
        <f t="shared" si="2"/>
        <v>0</v>
      </c>
      <c r="T11" s="6">
        <v>0</v>
      </c>
      <c r="U11" s="20">
        <f t="shared" si="3"/>
        <v>0</v>
      </c>
      <c r="V11" s="6">
        <v>0</v>
      </c>
      <c r="W11" s="20">
        <f t="shared" si="4"/>
        <v>0</v>
      </c>
      <c r="X11" s="6">
        <v>0</v>
      </c>
      <c r="Y11" s="20">
        <v>0</v>
      </c>
    </row>
    <row r="12" spans="1:25" ht="12">
      <c r="A12" s="41" t="s">
        <v>78</v>
      </c>
      <c r="B12" s="6">
        <v>0</v>
      </c>
      <c r="C12" s="20">
        <f t="shared" si="5"/>
        <v>0</v>
      </c>
      <c r="D12" s="6">
        <v>0</v>
      </c>
      <c r="E12" s="20">
        <f t="shared" si="0"/>
        <v>0</v>
      </c>
      <c r="F12" s="6">
        <v>0</v>
      </c>
      <c r="G12" s="20">
        <f t="shared" si="0"/>
        <v>0</v>
      </c>
      <c r="H12" s="6">
        <v>0</v>
      </c>
      <c r="I12" s="20">
        <f t="shared" si="0"/>
        <v>0</v>
      </c>
      <c r="J12" s="6">
        <v>0</v>
      </c>
      <c r="K12" s="20">
        <f t="shared" si="1"/>
        <v>0</v>
      </c>
      <c r="L12" s="6">
        <v>0</v>
      </c>
      <c r="M12" s="20">
        <f t="shared" si="2"/>
        <v>0</v>
      </c>
      <c r="N12" s="6">
        <v>0</v>
      </c>
      <c r="O12" s="20">
        <f t="shared" si="2"/>
        <v>0</v>
      </c>
      <c r="P12" s="6">
        <v>0</v>
      </c>
      <c r="Q12" s="20">
        <f t="shared" si="2"/>
        <v>0</v>
      </c>
      <c r="R12" s="6">
        <v>0</v>
      </c>
      <c r="S12" s="20">
        <f t="shared" si="2"/>
        <v>0</v>
      </c>
      <c r="T12" s="6">
        <v>0</v>
      </c>
      <c r="U12" s="20">
        <f t="shared" si="3"/>
        <v>0</v>
      </c>
      <c r="V12" s="6">
        <v>0</v>
      </c>
      <c r="W12" s="20">
        <f t="shared" si="4"/>
        <v>0</v>
      </c>
      <c r="X12" s="6">
        <v>0</v>
      </c>
      <c r="Y12" s="20">
        <v>0</v>
      </c>
    </row>
    <row r="13" spans="1:25" ht="24">
      <c r="A13" s="41" t="s">
        <v>79</v>
      </c>
      <c r="B13" s="6">
        <v>0</v>
      </c>
      <c r="C13" s="20">
        <f t="shared" si="5"/>
        <v>0</v>
      </c>
      <c r="D13" s="6">
        <v>0</v>
      </c>
      <c r="E13" s="20">
        <f t="shared" si="0"/>
        <v>0</v>
      </c>
      <c r="F13" s="6">
        <v>0</v>
      </c>
      <c r="G13" s="20">
        <f t="shared" si="0"/>
        <v>0</v>
      </c>
      <c r="H13" s="6">
        <v>0</v>
      </c>
      <c r="I13" s="20">
        <f t="shared" si="0"/>
        <v>0</v>
      </c>
      <c r="J13" s="6">
        <v>0</v>
      </c>
      <c r="K13" s="20">
        <f t="shared" si="1"/>
        <v>0</v>
      </c>
      <c r="L13" s="6">
        <v>0</v>
      </c>
      <c r="M13" s="20">
        <f t="shared" si="2"/>
        <v>0</v>
      </c>
      <c r="N13" s="6">
        <v>0</v>
      </c>
      <c r="O13" s="20">
        <f t="shared" si="2"/>
        <v>0</v>
      </c>
      <c r="P13" s="6">
        <v>0</v>
      </c>
      <c r="Q13" s="20">
        <f t="shared" si="2"/>
        <v>0</v>
      </c>
      <c r="R13" s="6">
        <v>0</v>
      </c>
      <c r="S13" s="20">
        <f t="shared" si="2"/>
        <v>0</v>
      </c>
      <c r="T13" s="6">
        <v>0</v>
      </c>
      <c r="U13" s="20">
        <f t="shared" si="3"/>
        <v>0</v>
      </c>
      <c r="V13" s="6">
        <v>0</v>
      </c>
      <c r="W13" s="20">
        <f t="shared" si="4"/>
        <v>0</v>
      </c>
      <c r="X13" s="6">
        <v>0</v>
      </c>
      <c r="Y13" s="20">
        <v>0</v>
      </c>
    </row>
    <row r="14" spans="1:25" ht="24">
      <c r="A14" s="41" t="s">
        <v>80</v>
      </c>
      <c r="B14" s="6">
        <v>0</v>
      </c>
      <c r="C14" s="20">
        <f t="shared" si="5"/>
        <v>0</v>
      </c>
      <c r="D14" s="6">
        <v>0</v>
      </c>
      <c r="E14" s="20">
        <f t="shared" si="0"/>
        <v>0</v>
      </c>
      <c r="F14" s="6">
        <v>0</v>
      </c>
      <c r="G14" s="20">
        <f t="shared" si="0"/>
        <v>0</v>
      </c>
      <c r="H14" s="6">
        <v>0</v>
      </c>
      <c r="I14" s="20">
        <f t="shared" si="0"/>
        <v>0</v>
      </c>
      <c r="J14" s="6">
        <v>0</v>
      </c>
      <c r="K14" s="20">
        <f t="shared" si="1"/>
        <v>0</v>
      </c>
      <c r="L14" s="6">
        <v>0</v>
      </c>
      <c r="M14" s="20">
        <f t="shared" si="2"/>
        <v>0</v>
      </c>
      <c r="N14" s="6">
        <v>0</v>
      </c>
      <c r="O14" s="20">
        <f t="shared" si="2"/>
        <v>0</v>
      </c>
      <c r="P14" s="6">
        <v>0</v>
      </c>
      <c r="Q14" s="20">
        <f t="shared" si="2"/>
        <v>0</v>
      </c>
      <c r="R14" s="6">
        <v>0</v>
      </c>
      <c r="S14" s="20">
        <f t="shared" si="2"/>
        <v>0</v>
      </c>
      <c r="T14" s="6">
        <v>0</v>
      </c>
      <c r="U14" s="20">
        <f t="shared" si="3"/>
        <v>0</v>
      </c>
      <c r="V14" s="6">
        <v>0</v>
      </c>
      <c r="W14" s="20">
        <f t="shared" si="4"/>
        <v>0</v>
      </c>
      <c r="X14" s="6">
        <v>0</v>
      </c>
      <c r="Y14" s="20">
        <v>0</v>
      </c>
    </row>
    <row r="15" spans="1:25" ht="24">
      <c r="A15" s="41" t="s">
        <v>81</v>
      </c>
      <c r="B15" s="6">
        <v>0</v>
      </c>
      <c r="C15" s="20">
        <f t="shared" si="5"/>
        <v>0</v>
      </c>
      <c r="D15" s="6">
        <v>0</v>
      </c>
      <c r="E15" s="20">
        <f t="shared" si="0"/>
        <v>0</v>
      </c>
      <c r="F15" s="6">
        <v>0</v>
      </c>
      <c r="G15" s="20">
        <f t="shared" si="0"/>
        <v>0</v>
      </c>
      <c r="H15" s="6">
        <v>0</v>
      </c>
      <c r="I15" s="20">
        <f t="shared" si="0"/>
        <v>0</v>
      </c>
      <c r="J15" s="6">
        <v>0</v>
      </c>
      <c r="K15" s="20">
        <f t="shared" si="1"/>
        <v>0</v>
      </c>
      <c r="L15" s="6">
        <v>0</v>
      </c>
      <c r="M15" s="20">
        <f t="shared" si="2"/>
        <v>0</v>
      </c>
      <c r="N15" s="6">
        <v>0</v>
      </c>
      <c r="O15" s="20">
        <f t="shared" si="2"/>
        <v>0</v>
      </c>
      <c r="P15" s="6">
        <v>0</v>
      </c>
      <c r="Q15" s="20">
        <f t="shared" si="2"/>
        <v>0</v>
      </c>
      <c r="R15" s="6">
        <v>0</v>
      </c>
      <c r="S15" s="20">
        <f t="shared" si="2"/>
        <v>0</v>
      </c>
      <c r="T15" s="6">
        <v>0</v>
      </c>
      <c r="U15" s="20">
        <f t="shared" si="3"/>
        <v>0</v>
      </c>
      <c r="V15" s="6">
        <v>0</v>
      </c>
      <c r="W15" s="20">
        <f t="shared" si="4"/>
        <v>0</v>
      </c>
      <c r="X15" s="6">
        <v>0</v>
      </c>
      <c r="Y15" s="20">
        <v>0</v>
      </c>
    </row>
    <row r="16" spans="1:25" ht="12">
      <c r="A16" s="41" t="s">
        <v>82</v>
      </c>
      <c r="B16" s="6">
        <v>77877290.45</v>
      </c>
      <c r="C16" s="20">
        <f t="shared" si="5"/>
        <v>0.0116</v>
      </c>
      <c r="D16" s="6">
        <v>78191896.2</v>
      </c>
      <c r="E16" s="20">
        <f t="shared" si="0"/>
        <v>0.0115</v>
      </c>
      <c r="F16" s="6">
        <v>78551733.65</v>
      </c>
      <c r="G16" s="20">
        <f t="shared" si="0"/>
        <v>0.0114</v>
      </c>
      <c r="H16" s="6">
        <v>78889105.25</v>
      </c>
      <c r="I16" s="20">
        <f t="shared" si="0"/>
        <v>0.011</v>
      </c>
      <c r="J16" s="6">
        <v>78675279.95</v>
      </c>
      <c r="K16" s="20">
        <f t="shared" si="1"/>
        <v>0.011</v>
      </c>
      <c r="L16" s="6">
        <v>79035117.4</v>
      </c>
      <c r="M16" s="20">
        <f t="shared" si="2"/>
        <v>0.0115</v>
      </c>
      <c r="N16" s="6">
        <v>90207946.95</v>
      </c>
      <c r="O16" s="20">
        <f t="shared" si="2"/>
        <v>0.0132</v>
      </c>
      <c r="P16" s="6">
        <v>90406958.7</v>
      </c>
      <c r="Q16" s="20">
        <f t="shared" si="2"/>
        <v>0.0134</v>
      </c>
      <c r="R16" s="6">
        <v>90794562.3</v>
      </c>
      <c r="S16" s="20">
        <f t="shared" si="2"/>
        <v>0.0139</v>
      </c>
      <c r="T16" s="6">
        <v>86120197.65</v>
      </c>
      <c r="U16" s="20">
        <f t="shared" si="3"/>
        <v>0.013</v>
      </c>
      <c r="V16" s="6">
        <v>86519573.1</v>
      </c>
      <c r="W16" s="20">
        <f t="shared" si="4"/>
        <v>0.0134</v>
      </c>
      <c r="X16" s="6">
        <v>86502666.6</v>
      </c>
      <c r="Y16" s="20">
        <v>0.0136</v>
      </c>
    </row>
    <row r="17" spans="1:25" ht="24">
      <c r="A17" s="41" t="s">
        <v>83</v>
      </c>
      <c r="B17" s="6">
        <v>0</v>
      </c>
      <c r="C17" s="20">
        <f t="shared" si="5"/>
        <v>0</v>
      </c>
      <c r="D17" s="6">
        <v>0</v>
      </c>
      <c r="E17" s="20">
        <f t="shared" si="0"/>
        <v>0</v>
      </c>
      <c r="F17" s="6">
        <v>0</v>
      </c>
      <c r="G17" s="20">
        <f t="shared" si="0"/>
        <v>0</v>
      </c>
      <c r="H17" s="6">
        <v>0</v>
      </c>
      <c r="I17" s="20">
        <f t="shared" si="0"/>
        <v>0</v>
      </c>
      <c r="J17" s="6">
        <v>0</v>
      </c>
      <c r="K17" s="20">
        <f t="shared" si="1"/>
        <v>0</v>
      </c>
      <c r="L17" s="6">
        <v>0</v>
      </c>
      <c r="M17" s="20">
        <f t="shared" si="2"/>
        <v>0</v>
      </c>
      <c r="N17" s="6">
        <v>0</v>
      </c>
      <c r="O17" s="20">
        <f t="shared" si="2"/>
        <v>0</v>
      </c>
      <c r="P17" s="6">
        <v>0</v>
      </c>
      <c r="Q17" s="20">
        <f t="shared" si="2"/>
        <v>0</v>
      </c>
      <c r="R17" s="6">
        <v>0</v>
      </c>
      <c r="S17" s="20">
        <f t="shared" si="2"/>
        <v>0</v>
      </c>
      <c r="T17" s="6">
        <v>0</v>
      </c>
      <c r="U17" s="20">
        <f t="shared" si="3"/>
        <v>0</v>
      </c>
      <c r="V17" s="6">
        <v>0</v>
      </c>
      <c r="W17" s="20">
        <f t="shared" si="4"/>
        <v>0</v>
      </c>
      <c r="X17" s="6">
        <v>0</v>
      </c>
      <c r="Y17" s="20">
        <v>0</v>
      </c>
    </row>
    <row r="18" spans="1:25" ht="24">
      <c r="A18" s="41" t="s">
        <v>84</v>
      </c>
      <c r="B18" s="6">
        <v>4185709.83</v>
      </c>
      <c r="C18" s="20">
        <f t="shared" si="5"/>
        <v>0.0006</v>
      </c>
      <c r="D18" s="6">
        <v>4200252.66</v>
      </c>
      <c r="E18" s="20">
        <f t="shared" si="0"/>
        <v>0.0006</v>
      </c>
      <c r="F18" s="6">
        <v>4216878.99</v>
      </c>
      <c r="G18" s="20">
        <f t="shared" si="0"/>
        <v>0.0006</v>
      </c>
      <c r="H18" s="6">
        <v>4232463.57</v>
      </c>
      <c r="I18" s="20">
        <f t="shared" si="0"/>
        <v>0.0006</v>
      </c>
      <c r="J18" s="6">
        <v>4247506.44</v>
      </c>
      <c r="K18" s="20">
        <f t="shared" si="1"/>
        <v>0.0006</v>
      </c>
      <c r="L18" s="6">
        <v>3335558.49</v>
      </c>
      <c r="M18" s="20">
        <f t="shared" si="2"/>
        <v>0.0005</v>
      </c>
      <c r="N18" s="6">
        <v>3347684.46</v>
      </c>
      <c r="O18" s="20">
        <f t="shared" si="2"/>
        <v>0.0005</v>
      </c>
      <c r="P18" s="6">
        <v>3359852.1</v>
      </c>
      <c r="Q18" s="20">
        <f t="shared" si="2"/>
        <v>0.0005</v>
      </c>
      <c r="R18" s="6">
        <v>3371603.04</v>
      </c>
      <c r="S18" s="20">
        <f t="shared" si="2"/>
        <v>0.0005</v>
      </c>
      <c r="T18" s="6">
        <v>3383353.98</v>
      </c>
      <c r="U18" s="20">
        <f t="shared" si="3"/>
        <v>0.0005</v>
      </c>
      <c r="V18" s="6">
        <v>3395521.62</v>
      </c>
      <c r="W18" s="20">
        <f t="shared" si="4"/>
        <v>0.0005</v>
      </c>
      <c r="X18" s="6">
        <v>3335933.52</v>
      </c>
      <c r="Y18" s="20">
        <v>0.0005</v>
      </c>
    </row>
    <row r="19" spans="1:25" ht="24">
      <c r="A19" s="41" t="s">
        <v>85</v>
      </c>
      <c r="B19" s="6">
        <v>0</v>
      </c>
      <c r="C19" s="20">
        <f t="shared" si="5"/>
        <v>0</v>
      </c>
      <c r="D19" s="6">
        <v>0</v>
      </c>
      <c r="E19" s="20">
        <f t="shared" si="0"/>
        <v>0</v>
      </c>
      <c r="F19" s="6">
        <v>0</v>
      </c>
      <c r="G19" s="20">
        <f t="shared" si="0"/>
        <v>0</v>
      </c>
      <c r="H19" s="6">
        <v>0</v>
      </c>
      <c r="I19" s="20">
        <f t="shared" si="0"/>
        <v>0</v>
      </c>
      <c r="J19" s="6">
        <v>0</v>
      </c>
      <c r="K19" s="20">
        <f t="shared" si="1"/>
        <v>0</v>
      </c>
      <c r="L19" s="6">
        <v>0</v>
      </c>
      <c r="M19" s="20">
        <f t="shared" si="2"/>
        <v>0</v>
      </c>
      <c r="N19" s="6">
        <v>0</v>
      </c>
      <c r="O19" s="20">
        <f t="shared" si="2"/>
        <v>0</v>
      </c>
      <c r="P19" s="6">
        <v>0</v>
      </c>
      <c r="Q19" s="20">
        <f t="shared" si="2"/>
        <v>0</v>
      </c>
      <c r="R19" s="6">
        <v>0</v>
      </c>
      <c r="S19" s="20">
        <f t="shared" si="2"/>
        <v>0</v>
      </c>
      <c r="T19" s="6">
        <v>0</v>
      </c>
      <c r="U19" s="20">
        <f t="shared" si="3"/>
        <v>0</v>
      </c>
      <c r="V19" s="6">
        <v>0</v>
      </c>
      <c r="W19" s="20">
        <f t="shared" si="4"/>
        <v>0</v>
      </c>
      <c r="X19" s="6">
        <v>0</v>
      </c>
      <c r="Y19" s="20">
        <v>0</v>
      </c>
    </row>
    <row r="20" spans="1:25" ht="12">
      <c r="A20" s="42" t="s">
        <v>86</v>
      </c>
      <c r="B20" s="6">
        <v>0</v>
      </c>
      <c r="C20" s="20">
        <f t="shared" si="5"/>
        <v>0</v>
      </c>
      <c r="D20" s="6">
        <v>0</v>
      </c>
      <c r="E20" s="20">
        <f t="shared" si="0"/>
        <v>0</v>
      </c>
      <c r="F20" s="6">
        <v>0</v>
      </c>
      <c r="G20" s="20">
        <f t="shared" si="0"/>
        <v>0</v>
      </c>
      <c r="H20" s="6">
        <v>0</v>
      </c>
      <c r="I20" s="20">
        <f t="shared" si="0"/>
        <v>0</v>
      </c>
      <c r="J20" s="6">
        <v>0</v>
      </c>
      <c r="K20" s="20">
        <f t="shared" si="1"/>
        <v>0</v>
      </c>
      <c r="L20" s="6">
        <v>0</v>
      </c>
      <c r="M20" s="20">
        <f t="shared" si="2"/>
        <v>0</v>
      </c>
      <c r="N20" s="6">
        <v>0</v>
      </c>
      <c r="O20" s="20">
        <f t="shared" si="2"/>
        <v>0</v>
      </c>
      <c r="P20" s="6">
        <v>0</v>
      </c>
      <c r="Q20" s="20">
        <f t="shared" si="2"/>
        <v>0</v>
      </c>
      <c r="R20" s="6">
        <v>0</v>
      </c>
      <c r="S20" s="20">
        <f t="shared" si="2"/>
        <v>0</v>
      </c>
      <c r="T20" s="6">
        <v>0</v>
      </c>
      <c r="U20" s="20">
        <f t="shared" si="3"/>
        <v>0</v>
      </c>
      <c r="V20" s="6">
        <v>0</v>
      </c>
      <c r="W20" s="20">
        <f t="shared" si="4"/>
        <v>0</v>
      </c>
      <c r="X20" s="6">
        <v>0</v>
      </c>
      <c r="Y20" s="20">
        <v>0</v>
      </c>
    </row>
    <row r="21" spans="1:25" ht="36">
      <c r="A21" s="43" t="s">
        <v>87</v>
      </c>
      <c r="B21" s="6">
        <v>0</v>
      </c>
      <c r="C21" s="20">
        <f t="shared" si="5"/>
        <v>0</v>
      </c>
      <c r="D21" s="6">
        <v>0</v>
      </c>
      <c r="E21" s="20">
        <f t="shared" si="0"/>
        <v>0</v>
      </c>
      <c r="F21" s="6">
        <v>0</v>
      </c>
      <c r="G21" s="20">
        <f t="shared" si="0"/>
        <v>0</v>
      </c>
      <c r="H21" s="6">
        <v>0</v>
      </c>
      <c r="I21" s="20">
        <f t="shared" si="0"/>
        <v>0</v>
      </c>
      <c r="J21" s="6">
        <v>0</v>
      </c>
      <c r="K21" s="20">
        <f t="shared" si="1"/>
        <v>0</v>
      </c>
      <c r="L21" s="6">
        <v>0</v>
      </c>
      <c r="M21" s="20">
        <f t="shared" si="2"/>
        <v>0</v>
      </c>
      <c r="N21" s="6">
        <v>0</v>
      </c>
      <c r="O21" s="20">
        <f t="shared" si="2"/>
        <v>0</v>
      </c>
      <c r="P21" s="6">
        <v>0</v>
      </c>
      <c r="Q21" s="20">
        <f t="shared" si="2"/>
        <v>0</v>
      </c>
      <c r="R21" s="6">
        <v>0</v>
      </c>
      <c r="S21" s="20">
        <f t="shared" si="2"/>
        <v>0</v>
      </c>
      <c r="T21" s="6">
        <v>0</v>
      </c>
      <c r="U21" s="20">
        <f t="shared" si="3"/>
        <v>0</v>
      </c>
      <c r="V21" s="6">
        <v>0</v>
      </c>
      <c r="W21" s="20">
        <f t="shared" si="4"/>
        <v>0</v>
      </c>
      <c r="X21" s="6">
        <v>0</v>
      </c>
      <c r="Y21" s="20">
        <v>0</v>
      </c>
    </row>
    <row r="22" spans="1:25" ht="24">
      <c r="A22" s="43" t="s">
        <v>88</v>
      </c>
      <c r="B22" s="6">
        <v>119680792</v>
      </c>
      <c r="C22" s="20">
        <f t="shared" si="5"/>
        <v>0.0178</v>
      </c>
      <c r="D22" s="6">
        <v>120152189.76</v>
      </c>
      <c r="E22" s="20">
        <f t="shared" si="0"/>
        <v>0.0176</v>
      </c>
      <c r="F22" s="6">
        <v>120702761.6</v>
      </c>
      <c r="G22" s="20">
        <f t="shared" si="0"/>
        <v>0.0175</v>
      </c>
      <c r="H22" s="6">
        <v>121184152.32</v>
      </c>
      <c r="I22" s="20">
        <f t="shared" si="0"/>
        <v>0.0168</v>
      </c>
      <c r="J22" s="6">
        <v>118631578.56</v>
      </c>
      <c r="K22" s="20">
        <f t="shared" si="1"/>
        <v>0.0167</v>
      </c>
      <c r="L22" s="6">
        <v>119129403.2</v>
      </c>
      <c r="M22" s="20">
        <f t="shared" si="2"/>
        <v>0.0174</v>
      </c>
      <c r="N22" s="6">
        <v>119634994.88</v>
      </c>
      <c r="O22" s="20">
        <f t="shared" si="2"/>
        <v>0.0175</v>
      </c>
      <c r="P22" s="6">
        <v>138219314.72</v>
      </c>
      <c r="Q22" s="20">
        <f t="shared" si="2"/>
        <v>0.0204</v>
      </c>
      <c r="R22" s="6">
        <v>138722549.76</v>
      </c>
      <c r="S22" s="20">
        <f t="shared" si="2"/>
        <v>0.0212</v>
      </c>
      <c r="T22" s="6">
        <v>139243036.64</v>
      </c>
      <c r="U22" s="20">
        <f t="shared" si="3"/>
        <v>0.021</v>
      </c>
      <c r="V22" s="6">
        <v>136946684.64</v>
      </c>
      <c r="W22" s="20">
        <f t="shared" si="4"/>
        <v>0.0212</v>
      </c>
      <c r="X22" s="6">
        <v>140889296.4</v>
      </c>
      <c r="Y22" s="20">
        <v>0.0221</v>
      </c>
    </row>
    <row r="23" spans="1:25" ht="36">
      <c r="A23" s="43" t="s">
        <v>89</v>
      </c>
      <c r="B23" s="6">
        <v>119848814.3</v>
      </c>
      <c r="C23" s="20">
        <f t="shared" si="5"/>
        <v>0.0178</v>
      </c>
      <c r="D23" s="6">
        <v>119133644.3</v>
      </c>
      <c r="E23" s="20">
        <f t="shared" si="0"/>
        <v>0.0175</v>
      </c>
      <c r="F23" s="6">
        <v>118198224</v>
      </c>
      <c r="G23" s="20">
        <f t="shared" si="0"/>
        <v>0.0171</v>
      </c>
      <c r="H23" s="6">
        <v>111909311.2</v>
      </c>
      <c r="I23" s="20">
        <f>+ROUNDUP(H23/H$38,4)</f>
        <v>0.0156</v>
      </c>
      <c r="J23" s="6">
        <v>112302476.5</v>
      </c>
      <c r="K23" s="20">
        <f t="shared" si="1"/>
        <v>0.0158</v>
      </c>
      <c r="L23" s="6">
        <v>112746806.2</v>
      </c>
      <c r="M23" s="20">
        <f t="shared" si="2"/>
        <v>0.0164</v>
      </c>
      <c r="N23" s="6">
        <v>110285084</v>
      </c>
      <c r="O23" s="20">
        <f t="shared" si="2"/>
        <v>0.0162</v>
      </c>
      <c r="P23" s="6">
        <v>129675584.4</v>
      </c>
      <c r="Q23" s="20">
        <f t="shared" si="2"/>
        <v>0.0192</v>
      </c>
      <c r="R23" s="6">
        <v>126328896</v>
      </c>
      <c r="S23" s="20">
        <f t="shared" si="2"/>
        <v>0.0193</v>
      </c>
      <c r="T23" s="6">
        <v>124309027.6</v>
      </c>
      <c r="U23" s="20">
        <f t="shared" si="3"/>
        <v>0.0188</v>
      </c>
      <c r="V23" s="6">
        <v>124742373.9</v>
      </c>
      <c r="W23" s="20">
        <f t="shared" si="4"/>
        <v>0.0193</v>
      </c>
      <c r="X23" s="6">
        <v>160212356.8</v>
      </c>
      <c r="Y23" s="20">
        <v>0.0253</v>
      </c>
    </row>
    <row r="24" spans="1:25" ht="36">
      <c r="A24" s="43" t="s">
        <v>90</v>
      </c>
      <c r="B24" s="6">
        <v>0</v>
      </c>
      <c r="C24" s="20">
        <f t="shared" si="5"/>
        <v>0</v>
      </c>
      <c r="D24" s="6">
        <v>0</v>
      </c>
      <c r="E24" s="20">
        <f t="shared" si="0"/>
        <v>0</v>
      </c>
      <c r="F24" s="6">
        <v>0</v>
      </c>
      <c r="G24" s="20">
        <f t="shared" si="0"/>
        <v>0</v>
      </c>
      <c r="H24" s="6">
        <v>0</v>
      </c>
      <c r="I24" s="20">
        <f t="shared" si="0"/>
        <v>0</v>
      </c>
      <c r="J24" s="6">
        <v>0</v>
      </c>
      <c r="K24" s="20">
        <f t="shared" si="1"/>
        <v>0</v>
      </c>
      <c r="L24" s="6">
        <v>0</v>
      </c>
      <c r="M24" s="20">
        <f t="shared" si="2"/>
        <v>0</v>
      </c>
      <c r="N24" s="6">
        <v>0</v>
      </c>
      <c r="O24" s="20">
        <f t="shared" si="2"/>
        <v>0</v>
      </c>
      <c r="P24" s="6">
        <v>0</v>
      </c>
      <c r="Q24" s="20">
        <f t="shared" si="2"/>
        <v>0</v>
      </c>
      <c r="R24" s="6">
        <v>0</v>
      </c>
      <c r="S24" s="20">
        <f t="shared" si="2"/>
        <v>0</v>
      </c>
      <c r="T24" s="6">
        <v>0</v>
      </c>
      <c r="U24" s="20">
        <f t="shared" si="3"/>
        <v>0</v>
      </c>
      <c r="V24" s="6">
        <v>0</v>
      </c>
      <c r="W24" s="20">
        <f t="shared" si="4"/>
        <v>0</v>
      </c>
      <c r="X24" s="6">
        <v>0</v>
      </c>
      <c r="Y24" s="20">
        <v>0</v>
      </c>
    </row>
    <row r="25" spans="1:25" ht="36">
      <c r="A25" s="43" t="s">
        <v>91</v>
      </c>
      <c r="B25" s="6">
        <v>0</v>
      </c>
      <c r="C25" s="20">
        <f t="shared" si="5"/>
        <v>0</v>
      </c>
      <c r="D25" s="6">
        <v>0</v>
      </c>
      <c r="E25" s="20">
        <f t="shared" si="0"/>
        <v>0</v>
      </c>
      <c r="F25" s="6">
        <v>0</v>
      </c>
      <c r="G25" s="20">
        <f t="shared" si="0"/>
        <v>0</v>
      </c>
      <c r="H25" s="6">
        <v>0</v>
      </c>
      <c r="I25" s="20">
        <f t="shared" si="0"/>
        <v>0</v>
      </c>
      <c r="J25" s="6">
        <v>0</v>
      </c>
      <c r="K25" s="20">
        <f t="shared" si="1"/>
        <v>0</v>
      </c>
      <c r="L25" s="6">
        <v>0</v>
      </c>
      <c r="M25" s="20">
        <f t="shared" si="2"/>
        <v>0</v>
      </c>
      <c r="N25" s="6">
        <v>0</v>
      </c>
      <c r="O25" s="20">
        <f t="shared" si="2"/>
        <v>0</v>
      </c>
      <c r="P25" s="6">
        <v>0</v>
      </c>
      <c r="Q25" s="20">
        <f t="shared" si="2"/>
        <v>0</v>
      </c>
      <c r="R25" s="6">
        <v>0</v>
      </c>
      <c r="S25" s="20">
        <f t="shared" si="2"/>
        <v>0</v>
      </c>
      <c r="T25" s="6">
        <v>0</v>
      </c>
      <c r="U25" s="20">
        <f t="shared" si="3"/>
        <v>0</v>
      </c>
      <c r="V25" s="6">
        <v>0</v>
      </c>
      <c r="W25" s="20">
        <f t="shared" si="4"/>
        <v>0</v>
      </c>
      <c r="X25" s="6">
        <v>0</v>
      </c>
      <c r="Y25" s="20">
        <v>0</v>
      </c>
    </row>
    <row r="26" spans="1:25" ht="24">
      <c r="A26" s="43" t="s">
        <v>92</v>
      </c>
      <c r="B26" s="6">
        <v>354675281.22</v>
      </c>
      <c r="C26" s="20">
        <f t="shared" si="5"/>
        <v>0.0526</v>
      </c>
      <c r="D26" s="6">
        <v>352471681.42</v>
      </c>
      <c r="E26" s="20">
        <f>+ROUND(D26/D$38,4)</f>
        <v>0.0517</v>
      </c>
      <c r="F26" s="6">
        <v>355832056.02</v>
      </c>
      <c r="G26" s="20">
        <f t="shared" si="0"/>
        <v>0.0515</v>
      </c>
      <c r="H26" s="6">
        <v>356206756.96</v>
      </c>
      <c r="I26" s="20">
        <f t="shared" si="0"/>
        <v>0.0495</v>
      </c>
      <c r="J26" s="6">
        <v>329028574.54</v>
      </c>
      <c r="K26" s="20">
        <f t="shared" si="1"/>
        <v>0.0462</v>
      </c>
      <c r="L26" s="6">
        <v>343110409.72</v>
      </c>
      <c r="M26" s="20">
        <f t="shared" si="2"/>
        <v>0.05</v>
      </c>
      <c r="N26" s="6">
        <v>394637274.9</v>
      </c>
      <c r="O26" s="20">
        <f t="shared" si="2"/>
        <v>0.0578</v>
      </c>
      <c r="P26" s="6">
        <v>376413153.94</v>
      </c>
      <c r="Q26" s="20">
        <f t="shared" si="2"/>
        <v>0.0556</v>
      </c>
      <c r="R26" s="6">
        <v>374915556.48</v>
      </c>
      <c r="S26" s="20">
        <f t="shared" si="2"/>
        <v>0.0574</v>
      </c>
      <c r="T26" s="6">
        <v>376729457.92</v>
      </c>
      <c r="U26" s="20">
        <f t="shared" si="3"/>
        <v>0.0568</v>
      </c>
      <c r="V26" s="6">
        <v>407133842.65</v>
      </c>
      <c r="W26" s="20">
        <f t="shared" si="4"/>
        <v>0.0631</v>
      </c>
      <c r="X26" s="6">
        <v>405975329.35</v>
      </c>
      <c r="Y26" s="20">
        <v>0.064</v>
      </c>
    </row>
    <row r="27" spans="1:25" ht="24">
      <c r="A27" s="43" t="s">
        <v>93</v>
      </c>
      <c r="B27" s="6">
        <v>75288101.28</v>
      </c>
      <c r="C27" s="20">
        <f t="shared" si="5"/>
        <v>0.0112</v>
      </c>
      <c r="D27" s="6">
        <v>75699598.6</v>
      </c>
      <c r="E27" s="20">
        <f t="shared" si="0"/>
        <v>0.0111</v>
      </c>
      <c r="F27" s="6">
        <v>76118511.86</v>
      </c>
      <c r="G27" s="20">
        <f t="shared" si="0"/>
        <v>0.011</v>
      </c>
      <c r="H27" s="6">
        <v>76134451.6</v>
      </c>
      <c r="I27" s="20">
        <f t="shared" si="0"/>
        <v>0.0106</v>
      </c>
      <c r="J27" s="6">
        <v>96406653.16</v>
      </c>
      <c r="K27" s="20">
        <f t="shared" si="1"/>
        <v>0.0135</v>
      </c>
      <c r="L27" s="6">
        <v>96968386.9</v>
      </c>
      <c r="M27" s="20">
        <f t="shared" si="2"/>
        <v>0.0141</v>
      </c>
      <c r="N27" s="6">
        <v>94972457.2</v>
      </c>
      <c r="O27" s="20">
        <f t="shared" si="2"/>
        <v>0.0139</v>
      </c>
      <c r="P27" s="6">
        <v>95780741.06</v>
      </c>
      <c r="Q27" s="20">
        <f t="shared" si="2"/>
        <v>0.0142</v>
      </c>
      <c r="R27" s="6">
        <v>96535004.48</v>
      </c>
      <c r="S27" s="20">
        <f t="shared" si="2"/>
        <v>0.0148</v>
      </c>
      <c r="T27" s="6">
        <v>97224512.86</v>
      </c>
      <c r="U27" s="20">
        <f t="shared" si="3"/>
        <v>0.0147</v>
      </c>
      <c r="V27" s="6">
        <v>96317438.18</v>
      </c>
      <c r="W27" s="20">
        <f t="shared" si="4"/>
        <v>0.0149</v>
      </c>
      <c r="X27" s="6">
        <v>96933630.36</v>
      </c>
      <c r="Y27" s="20">
        <v>0.0153</v>
      </c>
    </row>
    <row r="28" spans="1:25" ht="24">
      <c r="A28" s="43" t="s">
        <v>0</v>
      </c>
      <c r="B28" s="6">
        <v>0</v>
      </c>
      <c r="C28" s="20">
        <f t="shared" si="5"/>
        <v>0</v>
      </c>
      <c r="D28" s="6">
        <v>0</v>
      </c>
      <c r="E28" s="20">
        <f t="shared" si="0"/>
        <v>0</v>
      </c>
      <c r="F28" s="6">
        <v>0</v>
      </c>
      <c r="G28" s="20">
        <f t="shared" si="0"/>
        <v>0</v>
      </c>
      <c r="H28" s="6">
        <v>0</v>
      </c>
      <c r="I28" s="20">
        <f t="shared" si="0"/>
        <v>0</v>
      </c>
      <c r="J28" s="6">
        <v>0</v>
      </c>
      <c r="K28" s="20">
        <f t="shared" si="1"/>
        <v>0</v>
      </c>
      <c r="L28" s="6">
        <v>0</v>
      </c>
      <c r="M28" s="20">
        <f t="shared" si="2"/>
        <v>0</v>
      </c>
      <c r="N28" s="6">
        <v>0</v>
      </c>
      <c r="O28" s="20">
        <f t="shared" si="2"/>
        <v>0</v>
      </c>
      <c r="P28" s="6">
        <v>0</v>
      </c>
      <c r="Q28" s="20">
        <f t="shared" si="2"/>
        <v>0</v>
      </c>
      <c r="R28" s="6">
        <v>0</v>
      </c>
      <c r="S28" s="20">
        <f t="shared" si="2"/>
        <v>0</v>
      </c>
      <c r="T28" s="6">
        <v>0</v>
      </c>
      <c r="U28" s="20">
        <f t="shared" si="3"/>
        <v>0</v>
      </c>
      <c r="V28" s="6">
        <v>0</v>
      </c>
      <c r="W28" s="20">
        <f t="shared" si="4"/>
        <v>0</v>
      </c>
      <c r="X28" s="6">
        <v>0</v>
      </c>
      <c r="Y28" s="20">
        <v>0</v>
      </c>
    </row>
    <row r="29" spans="1:25" ht="24">
      <c r="A29" s="43" t="s">
        <v>1</v>
      </c>
      <c r="B29" s="6">
        <v>0</v>
      </c>
      <c r="C29" s="20">
        <f t="shared" si="5"/>
        <v>0</v>
      </c>
      <c r="D29" s="6">
        <v>0</v>
      </c>
      <c r="E29" s="20">
        <f t="shared" si="0"/>
        <v>0</v>
      </c>
      <c r="F29" s="6">
        <v>0</v>
      </c>
      <c r="G29" s="20">
        <f t="shared" si="0"/>
        <v>0</v>
      </c>
      <c r="H29" s="6">
        <v>0</v>
      </c>
      <c r="I29" s="20">
        <f t="shared" si="0"/>
        <v>0</v>
      </c>
      <c r="J29" s="6">
        <v>0</v>
      </c>
      <c r="K29" s="20">
        <f t="shared" si="1"/>
        <v>0</v>
      </c>
      <c r="L29" s="6">
        <v>0</v>
      </c>
      <c r="M29" s="20">
        <f t="shared" si="2"/>
        <v>0</v>
      </c>
      <c r="N29" s="6">
        <v>0</v>
      </c>
      <c r="O29" s="20">
        <f t="shared" si="2"/>
        <v>0</v>
      </c>
      <c r="P29" s="6">
        <v>0</v>
      </c>
      <c r="Q29" s="20">
        <f t="shared" si="2"/>
        <v>0</v>
      </c>
      <c r="R29" s="6">
        <v>0</v>
      </c>
      <c r="S29" s="20">
        <f t="shared" si="2"/>
        <v>0</v>
      </c>
      <c r="T29" s="6">
        <v>0</v>
      </c>
      <c r="U29" s="20">
        <f t="shared" si="3"/>
        <v>0</v>
      </c>
      <c r="V29" s="6">
        <v>0</v>
      </c>
      <c r="W29" s="20">
        <f t="shared" si="4"/>
        <v>0</v>
      </c>
      <c r="X29" s="6">
        <v>0</v>
      </c>
      <c r="Y29" s="20">
        <v>0</v>
      </c>
    </row>
    <row r="30" spans="1:25" ht="12">
      <c r="A30" s="43" t="s">
        <v>2</v>
      </c>
      <c r="B30" s="6">
        <v>17144220</v>
      </c>
      <c r="C30" s="20">
        <f t="shared" si="5"/>
        <v>0.0025</v>
      </c>
      <c r="D30" s="6">
        <v>17198780</v>
      </c>
      <c r="E30" s="20">
        <f t="shared" si="0"/>
        <v>0.0025</v>
      </c>
      <c r="F30" s="6">
        <v>17216990</v>
      </c>
      <c r="G30" s="20">
        <f t="shared" si="0"/>
        <v>0.0025</v>
      </c>
      <c r="H30" s="6">
        <v>17264720</v>
      </c>
      <c r="I30" s="20">
        <f t="shared" si="0"/>
        <v>0.0024</v>
      </c>
      <c r="J30" s="6">
        <v>17031470</v>
      </c>
      <c r="K30" s="20">
        <f t="shared" si="1"/>
        <v>0.0024</v>
      </c>
      <c r="L30" s="6">
        <v>17079950</v>
      </c>
      <c r="M30" s="20">
        <f t="shared" si="2"/>
        <v>0.0025</v>
      </c>
      <c r="N30" s="6">
        <v>17131290</v>
      </c>
      <c r="O30" s="20">
        <f t="shared" si="2"/>
        <v>0.0025</v>
      </c>
      <c r="P30" s="6">
        <v>17179760</v>
      </c>
      <c r="Q30" s="20">
        <f t="shared" si="2"/>
        <v>0.0025</v>
      </c>
      <c r="R30" s="6">
        <v>17198070</v>
      </c>
      <c r="S30" s="20">
        <f t="shared" si="2"/>
        <v>0.0026</v>
      </c>
      <c r="T30" s="6">
        <v>17246620</v>
      </c>
      <c r="U30" s="20">
        <f t="shared" si="3"/>
        <v>0.0026</v>
      </c>
      <c r="V30" s="6">
        <v>17034180</v>
      </c>
      <c r="W30" s="20">
        <f t="shared" si="4"/>
        <v>0.0026</v>
      </c>
      <c r="X30" s="6">
        <v>17086940</v>
      </c>
      <c r="Y30" s="20">
        <v>0.0027</v>
      </c>
    </row>
    <row r="31" spans="1:25" ht="60">
      <c r="A31" s="43" t="s">
        <v>3</v>
      </c>
      <c r="B31" s="6">
        <v>0</v>
      </c>
      <c r="C31" s="20">
        <f t="shared" si="5"/>
        <v>0</v>
      </c>
      <c r="D31" s="6">
        <v>0</v>
      </c>
      <c r="E31" s="20">
        <f t="shared" si="0"/>
        <v>0</v>
      </c>
      <c r="F31" s="6">
        <v>0</v>
      </c>
      <c r="G31" s="20">
        <f t="shared" si="0"/>
        <v>0</v>
      </c>
      <c r="H31" s="6">
        <v>0</v>
      </c>
      <c r="I31" s="20">
        <f t="shared" si="0"/>
        <v>0</v>
      </c>
      <c r="J31" s="6">
        <v>0</v>
      </c>
      <c r="K31" s="20">
        <f t="shared" si="1"/>
        <v>0</v>
      </c>
      <c r="L31" s="6">
        <v>0</v>
      </c>
      <c r="M31" s="20">
        <f t="shared" si="2"/>
        <v>0</v>
      </c>
      <c r="N31" s="6">
        <v>0</v>
      </c>
      <c r="O31" s="20">
        <f t="shared" si="2"/>
        <v>0</v>
      </c>
      <c r="P31" s="6">
        <v>0</v>
      </c>
      <c r="Q31" s="20">
        <f t="shared" si="2"/>
        <v>0</v>
      </c>
      <c r="R31" s="6">
        <v>0</v>
      </c>
      <c r="S31" s="20">
        <f t="shared" si="2"/>
        <v>0</v>
      </c>
      <c r="T31" s="6">
        <v>0</v>
      </c>
      <c r="U31" s="20">
        <f t="shared" si="3"/>
        <v>0</v>
      </c>
      <c r="V31" s="6">
        <v>0</v>
      </c>
      <c r="W31" s="20">
        <f t="shared" si="4"/>
        <v>0</v>
      </c>
      <c r="X31" s="6">
        <v>0</v>
      </c>
      <c r="Y31" s="20">
        <v>0</v>
      </c>
    </row>
    <row r="32" spans="1:25" ht="12">
      <c r="A32" s="43" t="s">
        <v>4</v>
      </c>
      <c r="B32" s="6">
        <v>0</v>
      </c>
      <c r="C32" s="20">
        <f t="shared" si="5"/>
        <v>0</v>
      </c>
      <c r="D32" s="6">
        <v>0</v>
      </c>
      <c r="E32" s="20">
        <f t="shared" si="0"/>
        <v>0</v>
      </c>
      <c r="F32" s="6">
        <v>0</v>
      </c>
      <c r="G32" s="20">
        <f t="shared" si="0"/>
        <v>0</v>
      </c>
      <c r="H32" s="6">
        <v>0</v>
      </c>
      <c r="I32" s="20">
        <f t="shared" si="0"/>
        <v>0</v>
      </c>
      <c r="J32" s="6">
        <v>0</v>
      </c>
      <c r="K32" s="20">
        <f t="shared" si="1"/>
        <v>0</v>
      </c>
      <c r="L32" s="6">
        <v>0</v>
      </c>
      <c r="M32" s="20">
        <f t="shared" si="2"/>
        <v>0</v>
      </c>
      <c r="N32" s="6">
        <v>0</v>
      </c>
      <c r="O32" s="20">
        <f t="shared" si="2"/>
        <v>0</v>
      </c>
      <c r="P32" s="6">
        <v>0</v>
      </c>
      <c r="Q32" s="20">
        <f t="shared" si="2"/>
        <v>0</v>
      </c>
      <c r="R32" s="6">
        <v>0</v>
      </c>
      <c r="S32" s="20">
        <f t="shared" si="2"/>
        <v>0</v>
      </c>
      <c r="T32" s="6">
        <v>0</v>
      </c>
      <c r="U32" s="20">
        <f t="shared" si="3"/>
        <v>0</v>
      </c>
      <c r="V32" s="6">
        <v>0</v>
      </c>
      <c r="W32" s="20">
        <f t="shared" si="4"/>
        <v>0</v>
      </c>
      <c r="X32" s="6">
        <v>0</v>
      </c>
      <c r="Y32" s="20">
        <v>0</v>
      </c>
    </row>
    <row r="33" spans="1:25" ht="12">
      <c r="A33" s="43" t="s">
        <v>5</v>
      </c>
      <c r="B33" s="6">
        <v>0</v>
      </c>
      <c r="C33" s="20">
        <f t="shared" si="5"/>
        <v>0</v>
      </c>
      <c r="D33" s="6">
        <v>0</v>
      </c>
      <c r="E33" s="20">
        <f t="shared" si="0"/>
        <v>0</v>
      </c>
      <c r="F33" s="6">
        <v>0</v>
      </c>
      <c r="G33" s="20">
        <f t="shared" si="0"/>
        <v>0</v>
      </c>
      <c r="H33" s="6">
        <v>0</v>
      </c>
      <c r="I33" s="20">
        <f t="shared" si="0"/>
        <v>0</v>
      </c>
      <c r="J33" s="6">
        <v>0</v>
      </c>
      <c r="K33" s="20">
        <f t="shared" si="1"/>
        <v>0</v>
      </c>
      <c r="L33" s="6">
        <v>0</v>
      </c>
      <c r="M33" s="20">
        <f t="shared" si="2"/>
        <v>0</v>
      </c>
      <c r="N33" s="6">
        <v>0</v>
      </c>
      <c r="O33" s="20">
        <f t="shared" si="2"/>
        <v>0</v>
      </c>
      <c r="P33" s="6">
        <v>0</v>
      </c>
      <c r="Q33" s="20">
        <f t="shared" si="2"/>
        <v>0</v>
      </c>
      <c r="R33" s="6">
        <v>0</v>
      </c>
      <c r="S33" s="20">
        <f t="shared" si="2"/>
        <v>0</v>
      </c>
      <c r="T33" s="6">
        <v>0</v>
      </c>
      <c r="U33" s="20">
        <f t="shared" si="3"/>
        <v>0</v>
      </c>
      <c r="V33" s="6">
        <v>0</v>
      </c>
      <c r="W33" s="20">
        <f t="shared" si="4"/>
        <v>0</v>
      </c>
      <c r="X33" s="6">
        <v>0</v>
      </c>
      <c r="Y33" s="20">
        <v>0</v>
      </c>
    </row>
    <row r="34" spans="1:25" ht="24">
      <c r="A34" s="43" t="s">
        <v>6</v>
      </c>
      <c r="B34" s="6">
        <v>107563655.36</v>
      </c>
      <c r="C34" s="20">
        <f t="shared" si="5"/>
        <v>0.016</v>
      </c>
      <c r="D34" s="6">
        <v>107950796.03</v>
      </c>
      <c r="E34" s="20">
        <f t="shared" si="0"/>
        <v>0.0158</v>
      </c>
      <c r="F34" s="6">
        <v>108393242.51</v>
      </c>
      <c r="G34" s="20">
        <f t="shared" si="0"/>
        <v>0.0157</v>
      </c>
      <c r="H34" s="6">
        <v>108808475.02</v>
      </c>
      <c r="I34" s="20">
        <f t="shared" si="0"/>
        <v>0.0151</v>
      </c>
      <c r="J34" s="6">
        <v>109209661.61</v>
      </c>
      <c r="K34" s="20">
        <f t="shared" si="1"/>
        <v>0.0153</v>
      </c>
      <c r="L34" s="6">
        <v>109652108.09</v>
      </c>
      <c r="M34" s="20">
        <f t="shared" si="2"/>
        <v>0.016</v>
      </c>
      <c r="N34" s="6">
        <v>110080508.65</v>
      </c>
      <c r="O34" s="20">
        <f t="shared" si="2"/>
        <v>0.0161</v>
      </c>
      <c r="P34" s="6">
        <v>110509787.08</v>
      </c>
      <c r="Q34" s="20">
        <f t="shared" si="2"/>
        <v>0.0163</v>
      </c>
      <c r="R34" s="6">
        <v>110924141.72</v>
      </c>
      <c r="S34" s="20">
        <f t="shared" si="2"/>
        <v>0.017</v>
      </c>
      <c r="T34" s="6">
        <v>106291621.73</v>
      </c>
      <c r="U34" s="20">
        <f t="shared" si="3"/>
        <v>0.016</v>
      </c>
      <c r="V34" s="6">
        <v>45936144.42</v>
      </c>
      <c r="W34" s="20">
        <f t="shared" si="4"/>
        <v>0.0071</v>
      </c>
      <c r="X34" s="6">
        <v>46120167.11</v>
      </c>
      <c r="Y34" s="20">
        <v>0.0073</v>
      </c>
    </row>
    <row r="35" spans="1:25" ht="12">
      <c r="A35" s="43" t="s">
        <v>7</v>
      </c>
      <c r="B35" s="6">
        <v>45293850</v>
      </c>
      <c r="C35" s="20">
        <f t="shared" si="5"/>
        <v>0.0067</v>
      </c>
      <c r="D35" s="6">
        <v>125438150</v>
      </c>
      <c r="E35" s="20">
        <f t="shared" si="0"/>
        <v>0.0184</v>
      </c>
      <c r="F35" s="6">
        <v>125697300</v>
      </c>
      <c r="G35" s="20">
        <f t="shared" si="0"/>
        <v>0.0182</v>
      </c>
      <c r="H35" s="6">
        <v>125810200</v>
      </c>
      <c r="I35" s="20">
        <f t="shared" si="0"/>
        <v>0.0175</v>
      </c>
      <c r="J35" s="6">
        <v>125663100</v>
      </c>
      <c r="K35" s="20">
        <f t="shared" si="1"/>
        <v>0.0176</v>
      </c>
      <c r="L35" s="6">
        <v>125852650</v>
      </c>
      <c r="M35" s="20">
        <f t="shared" si="2"/>
        <v>0.0183</v>
      </c>
      <c r="N35" s="6">
        <v>126208050</v>
      </c>
      <c r="O35" s="20">
        <f t="shared" si="2"/>
        <v>0.0185</v>
      </c>
      <c r="P35" s="6">
        <v>175650450</v>
      </c>
      <c r="Q35" s="20">
        <f t="shared" si="2"/>
        <v>0.026</v>
      </c>
      <c r="R35" s="6">
        <v>175928150</v>
      </c>
      <c r="S35" s="20">
        <f t="shared" si="2"/>
        <v>0.0269</v>
      </c>
      <c r="T35" s="6">
        <v>176010600</v>
      </c>
      <c r="U35" s="20">
        <f t="shared" si="3"/>
        <v>0.0265</v>
      </c>
      <c r="V35" s="6">
        <v>176011450</v>
      </c>
      <c r="W35" s="20">
        <f t="shared" si="4"/>
        <v>0.0273</v>
      </c>
      <c r="X35" s="6">
        <v>176332400</v>
      </c>
      <c r="Y35" s="20">
        <v>0.0277</v>
      </c>
    </row>
    <row r="36" spans="1:25" ht="12">
      <c r="A36" s="43" t="s">
        <v>66</v>
      </c>
      <c r="B36" s="6">
        <v>0</v>
      </c>
      <c r="C36" s="20">
        <f t="shared" si="5"/>
        <v>0</v>
      </c>
      <c r="D36" s="6">
        <v>0</v>
      </c>
      <c r="E36" s="20">
        <f t="shared" si="0"/>
        <v>0</v>
      </c>
      <c r="F36" s="6">
        <v>0</v>
      </c>
      <c r="G36" s="20">
        <f t="shared" si="0"/>
        <v>0</v>
      </c>
      <c r="H36" s="6">
        <v>0</v>
      </c>
      <c r="I36" s="20">
        <f t="shared" si="0"/>
        <v>0</v>
      </c>
      <c r="J36" s="6">
        <v>0</v>
      </c>
      <c r="K36" s="20">
        <f t="shared" si="1"/>
        <v>0</v>
      </c>
      <c r="L36" s="6">
        <v>0</v>
      </c>
      <c r="M36" s="20">
        <f t="shared" si="2"/>
        <v>0</v>
      </c>
      <c r="N36" s="6">
        <v>0</v>
      </c>
      <c r="O36" s="20">
        <f t="shared" si="2"/>
        <v>0</v>
      </c>
      <c r="P36" s="6">
        <v>0</v>
      </c>
      <c r="Q36" s="20">
        <f t="shared" si="2"/>
        <v>0</v>
      </c>
      <c r="R36" s="6">
        <v>0</v>
      </c>
      <c r="S36" s="20">
        <f t="shared" si="2"/>
        <v>0</v>
      </c>
      <c r="T36" s="6">
        <v>0</v>
      </c>
      <c r="U36" s="20">
        <f t="shared" si="3"/>
        <v>0</v>
      </c>
      <c r="V36" s="6">
        <v>0</v>
      </c>
      <c r="W36" s="20">
        <f t="shared" si="4"/>
        <v>0</v>
      </c>
      <c r="X36" s="6">
        <v>0</v>
      </c>
      <c r="Y36" s="20">
        <v>0</v>
      </c>
    </row>
    <row r="37" spans="1:25" ht="12.75" thickBot="1">
      <c r="A37" s="44" t="s">
        <v>67</v>
      </c>
      <c r="B37" s="6">
        <v>28506748.54</v>
      </c>
      <c r="C37" s="20">
        <f t="shared" si="5"/>
        <v>0.0042</v>
      </c>
      <c r="D37" s="6">
        <v>19148139.17</v>
      </c>
      <c r="E37" s="20">
        <f t="shared" si="0"/>
        <v>0.0028</v>
      </c>
      <c r="F37" s="6">
        <v>9446781.48</v>
      </c>
      <c r="G37" s="20">
        <f t="shared" si="0"/>
        <v>0.0014</v>
      </c>
      <c r="H37" s="6">
        <v>22329267.9</v>
      </c>
      <c r="I37" s="20">
        <f t="shared" si="0"/>
        <v>0.0031</v>
      </c>
      <c r="J37" s="6">
        <v>46860886.27</v>
      </c>
      <c r="K37" s="20">
        <f t="shared" si="1"/>
        <v>0.0066</v>
      </c>
      <c r="L37" s="6">
        <v>51121071.28</v>
      </c>
      <c r="M37" s="20">
        <f t="shared" si="2"/>
        <v>0.0075</v>
      </c>
      <c r="N37" s="6">
        <v>38463301.58</v>
      </c>
      <c r="O37" s="20">
        <f t="shared" si="2"/>
        <v>0.0056</v>
      </c>
      <c r="P37" s="6">
        <v>154283524.58</v>
      </c>
      <c r="Q37" s="20">
        <f t="shared" si="2"/>
        <v>0.0228</v>
      </c>
      <c r="R37" s="6">
        <v>77968753.22</v>
      </c>
      <c r="S37" s="20">
        <f t="shared" si="2"/>
        <v>0.0119</v>
      </c>
      <c r="T37" s="6">
        <v>16699753.4</v>
      </c>
      <c r="U37" s="20">
        <f t="shared" si="3"/>
        <v>0.0025</v>
      </c>
      <c r="V37" s="6">
        <v>15585835.82</v>
      </c>
      <c r="W37" s="20">
        <f t="shared" si="4"/>
        <v>0.0024</v>
      </c>
      <c r="X37" s="6">
        <v>41253757.47</v>
      </c>
      <c r="Y37" s="20">
        <v>0.0064</v>
      </c>
    </row>
    <row r="38" spans="1:25" ht="12.75" thickBot="1">
      <c r="A38" s="45" t="s">
        <v>33</v>
      </c>
      <c r="B38" s="27">
        <f aca="true" t="shared" si="6" ref="B38:G38">SUM(B2:B37)</f>
        <v>6737206626.349999</v>
      </c>
      <c r="C38" s="24">
        <f t="shared" si="6"/>
        <v>0.9999999999999999</v>
      </c>
      <c r="D38" s="27">
        <f t="shared" si="6"/>
        <v>6823484795.29</v>
      </c>
      <c r="E38" s="24">
        <f t="shared" si="6"/>
        <v>0.9999999999999999</v>
      </c>
      <c r="F38" s="27">
        <f t="shared" si="6"/>
        <v>6905638103.409999</v>
      </c>
      <c r="G38" s="24">
        <f t="shared" si="6"/>
        <v>0.9999999999999999</v>
      </c>
      <c r="H38" s="27">
        <f aca="true" t="shared" si="7" ref="H38:M38">SUM(H2:H37)</f>
        <v>7197557860.03</v>
      </c>
      <c r="I38" s="24">
        <f t="shared" si="7"/>
        <v>0.9999999999999999</v>
      </c>
      <c r="J38" s="27">
        <f t="shared" si="7"/>
        <v>7121319468.879999</v>
      </c>
      <c r="K38" s="24">
        <f t="shared" si="7"/>
        <v>1</v>
      </c>
      <c r="L38" s="27">
        <f t="shared" si="7"/>
        <v>6860850226.309999</v>
      </c>
      <c r="M38" s="24">
        <f t="shared" si="7"/>
        <v>0.9999999999999998</v>
      </c>
      <c r="N38" s="27">
        <f aca="true" t="shared" si="8" ref="N38:S38">SUM(N2:N37)</f>
        <v>6824168586.749999</v>
      </c>
      <c r="O38" s="24">
        <f t="shared" si="8"/>
        <v>0.9999999999999999</v>
      </c>
      <c r="P38" s="27">
        <f t="shared" si="8"/>
        <v>6767679192.13</v>
      </c>
      <c r="Q38" s="24">
        <f t="shared" si="8"/>
        <v>0.9999999999999998</v>
      </c>
      <c r="R38" s="27">
        <f t="shared" si="8"/>
        <v>6535980083.23</v>
      </c>
      <c r="S38" s="24">
        <f t="shared" si="8"/>
        <v>1</v>
      </c>
      <c r="T38" s="27">
        <f>SUM(T2:T37)</f>
        <v>6629675934.729999</v>
      </c>
      <c r="U38" s="24">
        <f>SUM(U2:U37)</f>
        <v>1</v>
      </c>
      <c r="V38" s="27">
        <f>SUM(V2:V37)</f>
        <v>6455693539.56</v>
      </c>
      <c r="W38" s="24">
        <f>SUM(W2:W37)</f>
        <v>0.9999999999999999</v>
      </c>
      <c r="X38" s="27">
        <v>6353098295.040001</v>
      </c>
      <c r="Y38" s="24">
        <v>0.9999999999999998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P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31" sqref="Y31"/>
    </sheetView>
  </sheetViews>
  <sheetFormatPr defaultColWidth="9.00390625" defaultRowHeight="12.75"/>
  <cols>
    <col min="1" max="1" width="136.125" style="2" customWidth="1"/>
    <col min="2" max="2" width="13.625" style="2" customWidth="1"/>
    <col min="3" max="3" width="9.125" style="2" customWidth="1"/>
    <col min="4" max="4" width="13.625" style="2" customWidth="1"/>
    <col min="5" max="5" width="9.125" style="2" customWidth="1"/>
    <col min="6" max="6" width="13.625" style="2" bestFit="1" customWidth="1"/>
    <col min="7" max="7" width="9.125" style="2" customWidth="1"/>
    <col min="8" max="8" width="13.625" style="2" bestFit="1" customWidth="1"/>
    <col min="9" max="9" width="9.125" style="2" customWidth="1"/>
    <col min="10" max="10" width="13.625" style="2" bestFit="1" customWidth="1"/>
    <col min="11" max="11" width="9.125" style="2" customWidth="1"/>
    <col min="12" max="12" width="13.625" style="2" bestFit="1" customWidth="1"/>
    <col min="13" max="13" width="9.125" style="2" customWidth="1"/>
    <col min="14" max="14" width="13.625" style="2" bestFit="1" customWidth="1"/>
    <col min="15" max="15" width="9.125" style="2" customWidth="1"/>
    <col min="16" max="16" width="13.625" style="2" bestFit="1" customWidth="1"/>
    <col min="17" max="17" width="9.125" style="2" customWidth="1"/>
    <col min="18" max="18" width="13.625" style="2" bestFit="1" customWidth="1"/>
    <col min="19" max="19" width="9.125" style="2" customWidth="1"/>
    <col min="20" max="20" width="13.625" style="2" bestFit="1" customWidth="1"/>
    <col min="21" max="21" width="9.125" style="2" customWidth="1"/>
    <col min="22" max="22" width="13.625" style="2" bestFit="1" customWidth="1"/>
    <col min="23" max="23" width="9.125" style="2" customWidth="1"/>
    <col min="24" max="24" width="13.625" style="2" bestFit="1" customWidth="1"/>
    <col min="25" max="16384" width="9.125" style="2" customWidth="1"/>
  </cols>
  <sheetData>
    <row r="1" spans="1:25" ht="12.75" thickBot="1">
      <c r="A1" s="35" t="s">
        <v>34</v>
      </c>
      <c r="B1" s="76">
        <v>42398</v>
      </c>
      <c r="C1" s="77"/>
      <c r="D1" s="76">
        <v>42429</v>
      </c>
      <c r="E1" s="77"/>
      <c r="F1" s="76">
        <v>42460</v>
      </c>
      <c r="G1" s="77"/>
      <c r="H1" s="76">
        <v>42489</v>
      </c>
      <c r="I1" s="77"/>
      <c r="J1" s="76">
        <v>42521</v>
      </c>
      <c r="K1" s="77"/>
      <c r="L1" s="76">
        <v>42551</v>
      </c>
      <c r="M1" s="77"/>
      <c r="N1" s="76">
        <v>42580</v>
      </c>
      <c r="O1" s="77"/>
      <c r="P1" s="76">
        <v>42613</v>
      </c>
      <c r="Q1" s="77"/>
      <c r="R1" s="76">
        <v>42643</v>
      </c>
      <c r="S1" s="77"/>
      <c r="T1" s="76">
        <v>42674</v>
      </c>
      <c r="U1" s="77"/>
      <c r="V1" s="76">
        <v>42704</v>
      </c>
      <c r="W1" s="77"/>
      <c r="X1" s="76">
        <v>42734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f>+ROUND(L2/L$39,4)</f>
        <v>0</v>
      </c>
      <c r="N2" s="8">
        <v>0</v>
      </c>
      <c r="O2" s="31">
        <f>+ROUND(N2/N$39,4)</f>
        <v>0</v>
      </c>
      <c r="P2" s="8">
        <v>0</v>
      </c>
      <c r="Q2" s="31">
        <f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f>+ROUND(X2/X$39,4)</f>
        <v>0</v>
      </c>
    </row>
    <row r="3" spans="1:25" ht="24">
      <c r="A3" s="41" t="s">
        <v>69</v>
      </c>
      <c r="B3" s="6">
        <v>0</v>
      </c>
      <c r="C3" s="20">
        <f aca="true" t="shared" si="0" ref="C3:C38">+ROUND(B3/B$39,4)</f>
        <v>0</v>
      </c>
      <c r="D3" s="6">
        <v>0</v>
      </c>
      <c r="E3" s="20">
        <f aca="true" t="shared" si="1" ref="E3:E37">+ROUND(D3/D$39,4)</f>
        <v>0</v>
      </c>
      <c r="F3" s="6">
        <v>0</v>
      </c>
      <c r="G3" s="20">
        <f aca="true" t="shared" si="2" ref="G3:G37">+ROUND(F3/F$39,4)</f>
        <v>0</v>
      </c>
      <c r="H3" s="6">
        <v>0</v>
      </c>
      <c r="I3" s="20">
        <f aca="true" t="shared" si="3" ref="I3:I29">+ROUND(H3/H$39,4)</f>
        <v>0</v>
      </c>
      <c r="J3" s="6">
        <v>0</v>
      </c>
      <c r="K3" s="20">
        <f aca="true" t="shared" si="4" ref="K3:K38">+ROUND(J3/J$39,4)</f>
        <v>0</v>
      </c>
      <c r="L3" s="6">
        <v>0</v>
      </c>
      <c r="M3" s="31">
        <f aca="true" t="shared" si="5" ref="M3:M38">+ROUND(L3/L$39,4)</f>
        <v>0</v>
      </c>
      <c r="N3" s="6">
        <v>0</v>
      </c>
      <c r="O3" s="31">
        <f aca="true" t="shared" si="6" ref="O3:O36">+ROUND(N3/N$39,4)</f>
        <v>0</v>
      </c>
      <c r="P3" s="6">
        <v>0</v>
      </c>
      <c r="Q3" s="31">
        <f aca="true" t="shared" si="7" ref="Q3:Q38">+ROUND(P3/P$39,4)</f>
        <v>0</v>
      </c>
      <c r="R3" s="6">
        <v>0</v>
      </c>
      <c r="S3" s="31">
        <f aca="true" t="shared" si="8" ref="S3:S38">+ROUND(R3/R$39,4)</f>
        <v>0</v>
      </c>
      <c r="T3" s="6">
        <v>0</v>
      </c>
      <c r="U3" s="31">
        <f aca="true" t="shared" si="9" ref="U3:U38">+ROUND(T3/T$39,4)</f>
        <v>0</v>
      </c>
      <c r="V3" s="6">
        <v>0</v>
      </c>
      <c r="W3" s="31">
        <f aca="true" t="shared" si="10" ref="W3:W38">+ROUND(V3/V$39,4)</f>
        <v>0</v>
      </c>
      <c r="X3" s="6">
        <v>0</v>
      </c>
      <c r="Y3" s="31">
        <f aca="true" t="shared" si="11" ref="Y3:Y38">+ROUND(X3/X$39,4)</f>
        <v>0</v>
      </c>
    </row>
    <row r="4" spans="1:25" ht="24">
      <c r="A4" s="41" t="s">
        <v>70</v>
      </c>
      <c r="B4" s="6">
        <v>0</v>
      </c>
      <c r="C4" s="20">
        <f t="shared" si="0"/>
        <v>0</v>
      </c>
      <c r="D4" s="6">
        <v>0</v>
      </c>
      <c r="E4" s="20">
        <f t="shared" si="1"/>
        <v>0</v>
      </c>
      <c r="F4" s="6">
        <v>0</v>
      </c>
      <c r="G4" s="20">
        <f t="shared" si="2"/>
        <v>0</v>
      </c>
      <c r="H4" s="6">
        <v>0</v>
      </c>
      <c r="I4" s="20">
        <f t="shared" si="3"/>
        <v>0</v>
      </c>
      <c r="J4" s="6">
        <v>0</v>
      </c>
      <c r="K4" s="20">
        <f t="shared" si="4"/>
        <v>0</v>
      </c>
      <c r="L4" s="6">
        <v>0</v>
      </c>
      <c r="M4" s="31">
        <f t="shared" si="5"/>
        <v>0</v>
      </c>
      <c r="N4" s="6">
        <v>0</v>
      </c>
      <c r="O4" s="31">
        <f t="shared" si="6"/>
        <v>0</v>
      </c>
      <c r="P4" s="6">
        <v>0</v>
      </c>
      <c r="Q4" s="31">
        <f t="shared" si="7"/>
        <v>0</v>
      </c>
      <c r="R4" s="6">
        <v>0</v>
      </c>
      <c r="S4" s="31">
        <f t="shared" si="8"/>
        <v>0</v>
      </c>
      <c r="T4" s="6">
        <v>0</v>
      </c>
      <c r="U4" s="31">
        <f t="shared" si="9"/>
        <v>0</v>
      </c>
      <c r="V4" s="6">
        <v>0</v>
      </c>
      <c r="W4" s="31">
        <f t="shared" si="10"/>
        <v>0</v>
      </c>
      <c r="X4" s="6">
        <v>0</v>
      </c>
      <c r="Y4" s="31">
        <f t="shared" si="11"/>
        <v>0</v>
      </c>
    </row>
    <row r="5" spans="1:25" ht="24">
      <c r="A5" s="41" t="s">
        <v>71</v>
      </c>
      <c r="B5" s="6">
        <v>0</v>
      </c>
      <c r="C5" s="20">
        <f t="shared" si="0"/>
        <v>0</v>
      </c>
      <c r="D5" s="6">
        <v>0</v>
      </c>
      <c r="E5" s="20">
        <f t="shared" si="1"/>
        <v>0</v>
      </c>
      <c r="F5" s="6">
        <v>0</v>
      </c>
      <c r="G5" s="20">
        <f t="shared" si="2"/>
        <v>0</v>
      </c>
      <c r="H5" s="6">
        <v>0</v>
      </c>
      <c r="I5" s="20">
        <f t="shared" si="3"/>
        <v>0</v>
      </c>
      <c r="J5" s="6">
        <v>0</v>
      </c>
      <c r="K5" s="20">
        <f t="shared" si="4"/>
        <v>0</v>
      </c>
      <c r="L5" s="6">
        <v>0</v>
      </c>
      <c r="M5" s="31">
        <f t="shared" si="5"/>
        <v>0</v>
      </c>
      <c r="N5" s="6">
        <v>0</v>
      </c>
      <c r="O5" s="31">
        <f t="shared" si="6"/>
        <v>0</v>
      </c>
      <c r="P5" s="6">
        <v>0</v>
      </c>
      <c r="Q5" s="31">
        <f t="shared" si="7"/>
        <v>0</v>
      </c>
      <c r="R5" s="6">
        <v>0</v>
      </c>
      <c r="S5" s="31">
        <f t="shared" si="8"/>
        <v>0</v>
      </c>
      <c r="T5" s="6">
        <v>0</v>
      </c>
      <c r="U5" s="31">
        <f t="shared" si="9"/>
        <v>0</v>
      </c>
      <c r="V5" s="6">
        <v>0</v>
      </c>
      <c r="W5" s="31">
        <f t="shared" si="10"/>
        <v>0</v>
      </c>
      <c r="X5" s="6">
        <v>0</v>
      </c>
      <c r="Y5" s="31">
        <f t="shared" si="11"/>
        <v>0</v>
      </c>
    </row>
    <row r="6" spans="1:25" ht="24">
      <c r="A6" s="41" t="s">
        <v>72</v>
      </c>
      <c r="B6" s="6">
        <v>209486801.03</v>
      </c>
      <c r="C6" s="20">
        <f t="shared" si="0"/>
        <v>0.0345</v>
      </c>
      <c r="D6" s="6">
        <v>286339643.51</v>
      </c>
      <c r="E6" s="20">
        <f t="shared" si="1"/>
        <v>0.0463</v>
      </c>
      <c r="F6" s="6">
        <v>354331569.9</v>
      </c>
      <c r="G6" s="20">
        <f t="shared" si="2"/>
        <v>0.0545</v>
      </c>
      <c r="H6" s="6">
        <v>253909167.01</v>
      </c>
      <c r="I6" s="20">
        <f t="shared" si="3"/>
        <v>0.0396</v>
      </c>
      <c r="J6" s="6">
        <v>239095688.73</v>
      </c>
      <c r="K6" s="20">
        <f t="shared" si="4"/>
        <v>0.0377</v>
      </c>
      <c r="L6" s="6">
        <v>140828082.51</v>
      </c>
      <c r="M6" s="31">
        <f t="shared" si="5"/>
        <v>0.0227</v>
      </c>
      <c r="N6" s="6">
        <v>209645518.76</v>
      </c>
      <c r="O6" s="31">
        <f t="shared" si="6"/>
        <v>0.0329</v>
      </c>
      <c r="P6" s="6">
        <v>270946841.7</v>
      </c>
      <c r="Q6" s="31">
        <f t="shared" si="7"/>
        <v>0.041</v>
      </c>
      <c r="R6" s="6">
        <v>337826091.98</v>
      </c>
      <c r="S6" s="31">
        <f t="shared" si="8"/>
        <v>0.0514</v>
      </c>
      <c r="T6" s="6">
        <v>290700059.53</v>
      </c>
      <c r="U6" s="31">
        <f t="shared" si="9"/>
        <v>0.0432</v>
      </c>
      <c r="V6" s="6">
        <v>317382416.23</v>
      </c>
      <c r="W6" s="31">
        <f t="shared" si="10"/>
        <v>0.0476</v>
      </c>
      <c r="X6" s="6">
        <v>304403616</v>
      </c>
      <c r="Y6" s="31">
        <f t="shared" si="11"/>
        <v>0.0437</v>
      </c>
    </row>
    <row r="7" spans="1:25" ht="24">
      <c r="A7" s="41" t="s">
        <v>73</v>
      </c>
      <c r="B7" s="6">
        <v>0</v>
      </c>
      <c r="C7" s="20">
        <f t="shared" si="0"/>
        <v>0</v>
      </c>
      <c r="D7" s="6">
        <v>0</v>
      </c>
      <c r="E7" s="20">
        <f t="shared" si="1"/>
        <v>0</v>
      </c>
      <c r="F7" s="6">
        <v>0</v>
      </c>
      <c r="G7" s="20">
        <f t="shared" si="2"/>
        <v>0</v>
      </c>
      <c r="H7" s="6">
        <v>0</v>
      </c>
      <c r="I7" s="20">
        <f t="shared" si="3"/>
        <v>0</v>
      </c>
      <c r="J7" s="6">
        <v>0</v>
      </c>
      <c r="K7" s="20">
        <f t="shared" si="4"/>
        <v>0</v>
      </c>
      <c r="L7" s="6">
        <v>0</v>
      </c>
      <c r="M7" s="31">
        <f t="shared" si="5"/>
        <v>0</v>
      </c>
      <c r="N7" s="6">
        <v>0</v>
      </c>
      <c r="O7" s="31">
        <f t="shared" si="6"/>
        <v>0</v>
      </c>
      <c r="P7" s="6">
        <v>0</v>
      </c>
      <c r="Q7" s="31">
        <f t="shared" si="7"/>
        <v>0</v>
      </c>
      <c r="R7" s="6">
        <v>0</v>
      </c>
      <c r="S7" s="31">
        <f t="shared" si="8"/>
        <v>0</v>
      </c>
      <c r="T7" s="6">
        <v>0</v>
      </c>
      <c r="U7" s="31">
        <f t="shared" si="9"/>
        <v>0</v>
      </c>
      <c r="V7" s="6">
        <v>0</v>
      </c>
      <c r="W7" s="31">
        <f t="shared" si="10"/>
        <v>0</v>
      </c>
      <c r="X7" s="6">
        <v>280481.04</v>
      </c>
      <c r="Y7" s="31">
        <f t="shared" si="11"/>
        <v>0</v>
      </c>
    </row>
    <row r="8" spans="1:25" ht="24">
      <c r="A8" s="41" t="s">
        <v>74</v>
      </c>
      <c r="B8" s="6">
        <v>4356176913.94</v>
      </c>
      <c r="C8" s="20">
        <f>+ROUNDDOWN(B8/B$39,4)</f>
        <v>0.7174</v>
      </c>
      <c r="D8" s="6">
        <v>4489016732.84</v>
      </c>
      <c r="E8" s="20">
        <f t="shared" si="1"/>
        <v>0.7261</v>
      </c>
      <c r="F8" s="6">
        <v>4730465240.23</v>
      </c>
      <c r="G8" s="20">
        <f t="shared" si="2"/>
        <v>0.7279</v>
      </c>
      <c r="H8" s="6">
        <v>4607812331.63</v>
      </c>
      <c r="I8" s="20">
        <f t="shared" si="3"/>
        <v>0.7182</v>
      </c>
      <c r="J8" s="6">
        <v>4518777948.14</v>
      </c>
      <c r="K8" s="20">
        <f t="shared" si="4"/>
        <v>0.7119</v>
      </c>
      <c r="L8" s="6">
        <v>4375610156.67</v>
      </c>
      <c r="M8" s="31">
        <f t="shared" si="5"/>
        <v>0.7043</v>
      </c>
      <c r="N8" s="6">
        <v>4407834164.45</v>
      </c>
      <c r="O8" s="31">
        <f t="shared" si="6"/>
        <v>0.692</v>
      </c>
      <c r="P8" s="6">
        <v>4573723757.09</v>
      </c>
      <c r="Q8" s="31">
        <f t="shared" si="7"/>
        <v>0.6925</v>
      </c>
      <c r="R8" s="6">
        <v>4380631566.06</v>
      </c>
      <c r="S8" s="31">
        <f t="shared" si="8"/>
        <v>0.6671</v>
      </c>
      <c r="T8" s="6">
        <v>4527022698.32</v>
      </c>
      <c r="U8" s="31">
        <f t="shared" si="9"/>
        <v>0.6727</v>
      </c>
      <c r="V8" s="6">
        <v>4442052421.27</v>
      </c>
      <c r="W8" s="31">
        <f t="shared" si="10"/>
        <v>0.6662</v>
      </c>
      <c r="X8" s="6">
        <v>4802230294.44</v>
      </c>
      <c r="Y8" s="31">
        <f t="shared" si="11"/>
        <v>0.6887</v>
      </c>
    </row>
    <row r="9" spans="1:25" ht="12">
      <c r="A9" s="41" t="s">
        <v>75</v>
      </c>
      <c r="B9" s="6">
        <v>0</v>
      </c>
      <c r="C9" s="20">
        <f t="shared" si="0"/>
        <v>0</v>
      </c>
      <c r="D9" s="6">
        <v>0</v>
      </c>
      <c r="E9" s="20">
        <f t="shared" si="1"/>
        <v>0</v>
      </c>
      <c r="F9" s="6">
        <v>0</v>
      </c>
      <c r="G9" s="20">
        <f t="shared" si="2"/>
        <v>0</v>
      </c>
      <c r="H9" s="6">
        <v>0</v>
      </c>
      <c r="I9" s="20">
        <f t="shared" si="3"/>
        <v>0</v>
      </c>
      <c r="J9" s="6">
        <v>10259083.4</v>
      </c>
      <c r="K9" s="20">
        <f t="shared" si="4"/>
        <v>0.0016</v>
      </c>
      <c r="L9" s="6">
        <v>0</v>
      </c>
      <c r="M9" s="31">
        <f t="shared" si="5"/>
        <v>0</v>
      </c>
      <c r="N9" s="6">
        <v>0</v>
      </c>
      <c r="O9" s="31">
        <f t="shared" si="6"/>
        <v>0</v>
      </c>
      <c r="P9" s="6">
        <v>0</v>
      </c>
      <c r="Q9" s="31">
        <f t="shared" si="7"/>
        <v>0</v>
      </c>
      <c r="R9" s="6">
        <v>0</v>
      </c>
      <c r="S9" s="31">
        <f t="shared" si="8"/>
        <v>0</v>
      </c>
      <c r="T9" s="6">
        <v>0</v>
      </c>
      <c r="U9" s="31">
        <f t="shared" si="9"/>
        <v>0</v>
      </c>
      <c r="V9" s="6">
        <v>0</v>
      </c>
      <c r="W9" s="31">
        <f t="shared" si="10"/>
        <v>0</v>
      </c>
      <c r="X9" s="6">
        <v>0</v>
      </c>
      <c r="Y9" s="31">
        <f t="shared" si="11"/>
        <v>0</v>
      </c>
    </row>
    <row r="10" spans="1:25" ht="24">
      <c r="A10" s="41" t="s">
        <v>76</v>
      </c>
      <c r="B10" s="6">
        <v>337020433.98</v>
      </c>
      <c r="C10" s="20">
        <f t="shared" si="0"/>
        <v>0.0555</v>
      </c>
      <c r="D10" s="6">
        <v>330721997.89</v>
      </c>
      <c r="E10" s="20">
        <f t="shared" si="1"/>
        <v>0.0535</v>
      </c>
      <c r="F10" s="6">
        <v>327421242.57</v>
      </c>
      <c r="G10" s="20">
        <f t="shared" si="2"/>
        <v>0.0504</v>
      </c>
      <c r="H10" s="6">
        <v>341689195.41</v>
      </c>
      <c r="I10" s="20">
        <f t="shared" si="3"/>
        <v>0.0533</v>
      </c>
      <c r="J10" s="6">
        <v>337750142.14</v>
      </c>
      <c r="K10" s="20">
        <f t="shared" si="4"/>
        <v>0.0532</v>
      </c>
      <c r="L10" s="6">
        <v>331884449.5</v>
      </c>
      <c r="M10" s="31">
        <f t="shared" si="5"/>
        <v>0.0534</v>
      </c>
      <c r="N10" s="6">
        <v>355359420.82</v>
      </c>
      <c r="O10" s="31">
        <f t="shared" si="6"/>
        <v>0.0558</v>
      </c>
      <c r="P10" s="6">
        <v>363997684.27</v>
      </c>
      <c r="Q10" s="31">
        <f t="shared" si="7"/>
        <v>0.0551</v>
      </c>
      <c r="R10" s="6">
        <v>441989188.33</v>
      </c>
      <c r="S10" s="31">
        <f t="shared" si="8"/>
        <v>0.0673</v>
      </c>
      <c r="T10" s="6">
        <v>507679996.17</v>
      </c>
      <c r="U10" s="31">
        <f t="shared" si="9"/>
        <v>0.0754</v>
      </c>
      <c r="V10" s="6">
        <v>539506530.21</v>
      </c>
      <c r="W10" s="31">
        <f t="shared" si="10"/>
        <v>0.0809</v>
      </c>
      <c r="X10" s="6">
        <v>411716021.81</v>
      </c>
      <c r="Y10" s="31">
        <f t="shared" si="11"/>
        <v>0.059</v>
      </c>
    </row>
    <row r="11" spans="1:25" ht="12">
      <c r="A11" s="41" t="s">
        <v>77</v>
      </c>
      <c r="B11" s="6">
        <v>0</v>
      </c>
      <c r="C11" s="20">
        <f t="shared" si="0"/>
        <v>0</v>
      </c>
      <c r="D11" s="6">
        <v>0</v>
      </c>
      <c r="E11" s="20">
        <f t="shared" si="1"/>
        <v>0</v>
      </c>
      <c r="F11" s="6">
        <v>0</v>
      </c>
      <c r="G11" s="20">
        <f t="shared" si="2"/>
        <v>0</v>
      </c>
      <c r="H11" s="6">
        <v>0</v>
      </c>
      <c r="I11" s="20">
        <f t="shared" si="3"/>
        <v>0</v>
      </c>
      <c r="J11" s="6">
        <v>0</v>
      </c>
      <c r="K11" s="20">
        <f t="shared" si="4"/>
        <v>0</v>
      </c>
      <c r="L11" s="6">
        <v>0</v>
      </c>
      <c r="M11" s="31">
        <f t="shared" si="5"/>
        <v>0</v>
      </c>
      <c r="N11" s="6">
        <v>0</v>
      </c>
      <c r="O11" s="31">
        <f t="shared" si="6"/>
        <v>0</v>
      </c>
      <c r="P11" s="6">
        <v>0</v>
      </c>
      <c r="Q11" s="31">
        <f t="shared" si="7"/>
        <v>0</v>
      </c>
      <c r="R11" s="6">
        <v>0</v>
      </c>
      <c r="S11" s="31">
        <f t="shared" si="8"/>
        <v>0</v>
      </c>
      <c r="T11" s="6">
        <v>0</v>
      </c>
      <c r="U11" s="31">
        <f t="shared" si="9"/>
        <v>0</v>
      </c>
      <c r="V11" s="6">
        <v>0</v>
      </c>
      <c r="W11" s="31">
        <f t="shared" si="10"/>
        <v>0</v>
      </c>
      <c r="X11" s="6">
        <v>0</v>
      </c>
      <c r="Y11" s="31">
        <f t="shared" si="11"/>
        <v>0</v>
      </c>
    </row>
    <row r="12" spans="1:25" ht="12">
      <c r="A12" s="41" t="s">
        <v>78</v>
      </c>
      <c r="B12" s="6">
        <v>0</v>
      </c>
      <c r="C12" s="20">
        <f t="shared" si="0"/>
        <v>0</v>
      </c>
      <c r="D12" s="6">
        <v>0</v>
      </c>
      <c r="E12" s="20">
        <f t="shared" si="1"/>
        <v>0</v>
      </c>
      <c r="F12" s="6">
        <v>0</v>
      </c>
      <c r="G12" s="20">
        <f t="shared" si="2"/>
        <v>0</v>
      </c>
      <c r="H12" s="6">
        <v>0</v>
      </c>
      <c r="I12" s="20">
        <f t="shared" si="3"/>
        <v>0</v>
      </c>
      <c r="J12" s="6">
        <v>0</v>
      </c>
      <c r="K12" s="20">
        <f t="shared" si="4"/>
        <v>0</v>
      </c>
      <c r="L12" s="6">
        <v>0</v>
      </c>
      <c r="M12" s="31">
        <f t="shared" si="5"/>
        <v>0</v>
      </c>
      <c r="N12" s="6">
        <v>0</v>
      </c>
      <c r="O12" s="31">
        <f t="shared" si="6"/>
        <v>0</v>
      </c>
      <c r="P12" s="6">
        <v>0</v>
      </c>
      <c r="Q12" s="31">
        <f t="shared" si="7"/>
        <v>0</v>
      </c>
      <c r="R12" s="6">
        <v>0</v>
      </c>
      <c r="S12" s="31">
        <f t="shared" si="8"/>
        <v>0</v>
      </c>
      <c r="T12" s="6">
        <v>0</v>
      </c>
      <c r="U12" s="31">
        <f t="shared" si="9"/>
        <v>0</v>
      </c>
      <c r="V12" s="6">
        <v>0</v>
      </c>
      <c r="W12" s="31">
        <f t="shared" si="10"/>
        <v>0</v>
      </c>
      <c r="X12" s="6">
        <v>0</v>
      </c>
      <c r="Y12" s="31">
        <f t="shared" si="11"/>
        <v>0</v>
      </c>
    </row>
    <row r="13" spans="1:25" ht="24">
      <c r="A13" s="41" t="s">
        <v>79</v>
      </c>
      <c r="B13" s="6">
        <v>0</v>
      </c>
      <c r="C13" s="20">
        <f t="shared" si="0"/>
        <v>0</v>
      </c>
      <c r="D13" s="6">
        <v>0</v>
      </c>
      <c r="E13" s="20">
        <f t="shared" si="1"/>
        <v>0</v>
      </c>
      <c r="F13" s="6">
        <v>0</v>
      </c>
      <c r="G13" s="20">
        <f t="shared" si="2"/>
        <v>0</v>
      </c>
      <c r="H13" s="6">
        <v>0</v>
      </c>
      <c r="I13" s="20">
        <f t="shared" si="3"/>
        <v>0</v>
      </c>
      <c r="J13" s="6">
        <v>0</v>
      </c>
      <c r="K13" s="20">
        <f t="shared" si="4"/>
        <v>0</v>
      </c>
      <c r="L13" s="6">
        <v>0</v>
      </c>
      <c r="M13" s="31">
        <f t="shared" si="5"/>
        <v>0</v>
      </c>
      <c r="N13" s="6">
        <v>0</v>
      </c>
      <c r="O13" s="31">
        <f t="shared" si="6"/>
        <v>0</v>
      </c>
      <c r="P13" s="6">
        <v>0</v>
      </c>
      <c r="Q13" s="31">
        <f t="shared" si="7"/>
        <v>0</v>
      </c>
      <c r="R13" s="6">
        <v>0</v>
      </c>
      <c r="S13" s="31">
        <f t="shared" si="8"/>
        <v>0</v>
      </c>
      <c r="T13" s="6">
        <v>0</v>
      </c>
      <c r="U13" s="31">
        <f t="shared" si="9"/>
        <v>0</v>
      </c>
      <c r="V13" s="6">
        <v>0</v>
      </c>
      <c r="W13" s="31">
        <f t="shared" si="10"/>
        <v>0</v>
      </c>
      <c r="X13" s="6">
        <v>0</v>
      </c>
      <c r="Y13" s="31">
        <f t="shared" si="11"/>
        <v>0</v>
      </c>
    </row>
    <row r="14" spans="1:25" ht="24">
      <c r="A14" s="41" t="s">
        <v>80</v>
      </c>
      <c r="B14" s="6">
        <v>0</v>
      </c>
      <c r="C14" s="20">
        <f t="shared" si="0"/>
        <v>0</v>
      </c>
      <c r="D14" s="6">
        <v>0</v>
      </c>
      <c r="E14" s="20">
        <f t="shared" si="1"/>
        <v>0</v>
      </c>
      <c r="F14" s="6">
        <v>0</v>
      </c>
      <c r="G14" s="20">
        <f t="shared" si="2"/>
        <v>0</v>
      </c>
      <c r="H14" s="6">
        <v>0</v>
      </c>
      <c r="I14" s="20">
        <f t="shared" si="3"/>
        <v>0</v>
      </c>
      <c r="J14" s="6">
        <v>0</v>
      </c>
      <c r="K14" s="20">
        <f t="shared" si="4"/>
        <v>0</v>
      </c>
      <c r="L14" s="6">
        <v>0</v>
      </c>
      <c r="M14" s="31">
        <f t="shared" si="5"/>
        <v>0</v>
      </c>
      <c r="N14" s="6">
        <v>0</v>
      </c>
      <c r="O14" s="31">
        <f t="shared" si="6"/>
        <v>0</v>
      </c>
      <c r="P14" s="6">
        <v>0</v>
      </c>
      <c r="Q14" s="31">
        <f t="shared" si="7"/>
        <v>0</v>
      </c>
      <c r="R14" s="6">
        <v>0</v>
      </c>
      <c r="S14" s="31">
        <f t="shared" si="8"/>
        <v>0</v>
      </c>
      <c r="T14" s="6">
        <v>0</v>
      </c>
      <c r="U14" s="31">
        <f t="shared" si="9"/>
        <v>0</v>
      </c>
      <c r="V14" s="6">
        <v>0</v>
      </c>
      <c r="W14" s="31">
        <f t="shared" si="10"/>
        <v>0</v>
      </c>
      <c r="X14" s="6">
        <v>0</v>
      </c>
      <c r="Y14" s="31">
        <f t="shared" si="11"/>
        <v>0</v>
      </c>
    </row>
    <row r="15" spans="1:25" ht="24">
      <c r="A15" s="41" t="s">
        <v>81</v>
      </c>
      <c r="B15" s="6">
        <v>0</v>
      </c>
      <c r="C15" s="20">
        <f t="shared" si="0"/>
        <v>0</v>
      </c>
      <c r="D15" s="6">
        <v>0</v>
      </c>
      <c r="E15" s="20">
        <f t="shared" si="1"/>
        <v>0</v>
      </c>
      <c r="F15" s="6">
        <v>0</v>
      </c>
      <c r="G15" s="20">
        <f t="shared" si="2"/>
        <v>0</v>
      </c>
      <c r="H15" s="6">
        <v>0</v>
      </c>
      <c r="I15" s="20">
        <f t="shared" si="3"/>
        <v>0</v>
      </c>
      <c r="J15" s="6">
        <v>0</v>
      </c>
      <c r="K15" s="20">
        <f t="shared" si="4"/>
        <v>0</v>
      </c>
      <c r="L15" s="6">
        <v>0</v>
      </c>
      <c r="M15" s="31">
        <f t="shared" si="5"/>
        <v>0</v>
      </c>
      <c r="N15" s="6">
        <v>0</v>
      </c>
      <c r="O15" s="31">
        <f t="shared" si="6"/>
        <v>0</v>
      </c>
      <c r="P15" s="6">
        <v>0</v>
      </c>
      <c r="Q15" s="31">
        <f t="shared" si="7"/>
        <v>0</v>
      </c>
      <c r="R15" s="6">
        <v>0</v>
      </c>
      <c r="S15" s="31">
        <f t="shared" si="8"/>
        <v>0</v>
      </c>
      <c r="T15" s="6">
        <v>0</v>
      </c>
      <c r="U15" s="31">
        <f t="shared" si="9"/>
        <v>0</v>
      </c>
      <c r="V15" s="6">
        <v>0</v>
      </c>
      <c r="W15" s="31">
        <f t="shared" si="10"/>
        <v>0</v>
      </c>
      <c r="X15" s="6">
        <v>0</v>
      </c>
      <c r="Y15" s="31">
        <f t="shared" si="11"/>
        <v>0</v>
      </c>
    </row>
    <row r="16" spans="1:25" ht="12">
      <c r="A16" s="41" t="s">
        <v>82</v>
      </c>
      <c r="B16" s="6">
        <v>86876209.2</v>
      </c>
      <c r="C16" s="20">
        <f t="shared" si="0"/>
        <v>0.0143</v>
      </c>
      <c r="D16" s="6">
        <v>86112822.15</v>
      </c>
      <c r="E16" s="20">
        <f t="shared" si="1"/>
        <v>0.0139</v>
      </c>
      <c r="F16" s="6">
        <v>86512497.6</v>
      </c>
      <c r="G16" s="20">
        <f t="shared" si="2"/>
        <v>0.0133</v>
      </c>
      <c r="H16" s="6">
        <v>86645740.2</v>
      </c>
      <c r="I16" s="20">
        <f t="shared" si="3"/>
        <v>0.0135</v>
      </c>
      <c r="J16" s="6">
        <v>87058413.6</v>
      </c>
      <c r="K16" s="20">
        <f t="shared" si="4"/>
        <v>0.0137</v>
      </c>
      <c r="L16" s="6">
        <v>86467559.1</v>
      </c>
      <c r="M16" s="31">
        <f t="shared" si="5"/>
        <v>0.0139</v>
      </c>
      <c r="N16" s="6">
        <v>86841564.75</v>
      </c>
      <c r="O16" s="31">
        <f t="shared" si="6"/>
        <v>0.0136</v>
      </c>
      <c r="P16" s="6">
        <v>87266310</v>
      </c>
      <c r="Q16" s="31">
        <f t="shared" si="7"/>
        <v>0.0132</v>
      </c>
      <c r="R16" s="6">
        <v>87653150.55</v>
      </c>
      <c r="S16" s="31">
        <f>+ROUNDUP(R16/R$39,4)</f>
        <v>0.013399999999999999</v>
      </c>
      <c r="T16" s="6">
        <v>83345091</v>
      </c>
      <c r="U16" s="31">
        <f t="shared" si="9"/>
        <v>0.0124</v>
      </c>
      <c r="V16" s="6">
        <v>83522006.85</v>
      </c>
      <c r="W16" s="31">
        <f t="shared" si="10"/>
        <v>0.0125</v>
      </c>
      <c r="X16" s="6">
        <v>80242705.1</v>
      </c>
      <c r="Y16" s="31">
        <f t="shared" si="11"/>
        <v>0.0115</v>
      </c>
    </row>
    <row r="17" spans="1:25" ht="24">
      <c r="A17" s="41" t="s">
        <v>83</v>
      </c>
      <c r="B17" s="6">
        <v>0</v>
      </c>
      <c r="C17" s="20">
        <f t="shared" si="0"/>
        <v>0</v>
      </c>
      <c r="D17" s="6">
        <v>0</v>
      </c>
      <c r="E17" s="20">
        <f t="shared" si="1"/>
        <v>0</v>
      </c>
      <c r="F17" s="6">
        <v>0</v>
      </c>
      <c r="G17" s="20">
        <f t="shared" si="2"/>
        <v>0</v>
      </c>
      <c r="H17" s="6">
        <v>0</v>
      </c>
      <c r="I17" s="20">
        <f t="shared" si="3"/>
        <v>0</v>
      </c>
      <c r="J17" s="6">
        <v>0</v>
      </c>
      <c r="K17" s="20">
        <f t="shared" si="4"/>
        <v>0</v>
      </c>
      <c r="L17" s="6">
        <v>0</v>
      </c>
      <c r="M17" s="31">
        <f t="shared" si="5"/>
        <v>0</v>
      </c>
      <c r="N17" s="6">
        <v>0</v>
      </c>
      <c r="O17" s="31">
        <f t="shared" si="6"/>
        <v>0</v>
      </c>
      <c r="P17" s="6">
        <v>0</v>
      </c>
      <c r="Q17" s="31">
        <f t="shared" si="7"/>
        <v>0</v>
      </c>
      <c r="R17" s="6">
        <v>0</v>
      </c>
      <c r="S17" s="31">
        <f t="shared" si="8"/>
        <v>0</v>
      </c>
      <c r="T17" s="6">
        <v>0</v>
      </c>
      <c r="U17" s="31">
        <f t="shared" si="9"/>
        <v>0</v>
      </c>
      <c r="V17" s="6">
        <v>0</v>
      </c>
      <c r="W17" s="31">
        <f t="shared" si="10"/>
        <v>0</v>
      </c>
      <c r="X17" s="6">
        <v>0</v>
      </c>
      <c r="Y17" s="31">
        <f t="shared" si="11"/>
        <v>0</v>
      </c>
    </row>
    <row r="18" spans="1:25" ht="24">
      <c r="A18" s="41" t="s">
        <v>84</v>
      </c>
      <c r="B18" s="6">
        <v>3347267.76</v>
      </c>
      <c r="C18" s="20">
        <f t="shared" si="0"/>
        <v>0.0006</v>
      </c>
      <c r="D18" s="6">
        <v>3359352.06</v>
      </c>
      <c r="E18" s="20">
        <f t="shared" si="1"/>
        <v>0.0005</v>
      </c>
      <c r="F18" s="6">
        <v>3371436.36</v>
      </c>
      <c r="G18" s="20">
        <f t="shared" si="2"/>
        <v>0.0005</v>
      </c>
      <c r="H18" s="6">
        <v>63146328.93</v>
      </c>
      <c r="I18" s="20">
        <f t="shared" si="3"/>
        <v>0.0098</v>
      </c>
      <c r="J18" s="6">
        <v>63417429.93</v>
      </c>
      <c r="K18" s="20">
        <f t="shared" si="4"/>
        <v>0.01</v>
      </c>
      <c r="L18" s="6">
        <v>93331458.45</v>
      </c>
      <c r="M18" s="31">
        <f t="shared" si="5"/>
        <v>0.015</v>
      </c>
      <c r="N18" s="6">
        <v>93456059.13</v>
      </c>
      <c r="O18" s="31">
        <f t="shared" si="6"/>
        <v>0.0147</v>
      </c>
      <c r="P18" s="6">
        <v>93963426.57</v>
      </c>
      <c r="Q18" s="31">
        <f t="shared" si="7"/>
        <v>0.0142</v>
      </c>
      <c r="R18" s="6">
        <v>138102818.94</v>
      </c>
      <c r="S18" s="31">
        <f t="shared" si="8"/>
        <v>0.021</v>
      </c>
      <c r="T18" s="6">
        <v>137448194.67</v>
      </c>
      <c r="U18" s="31">
        <f t="shared" si="9"/>
        <v>0.0204</v>
      </c>
      <c r="V18" s="6">
        <v>136375187.04</v>
      </c>
      <c r="W18" s="31">
        <f>+ROUNDDOWN(V18/V$39,4)</f>
        <v>0.0204</v>
      </c>
      <c r="X18" s="6">
        <v>136508508.45</v>
      </c>
      <c r="Y18" s="31">
        <f t="shared" si="11"/>
        <v>0.0196</v>
      </c>
    </row>
    <row r="19" spans="1:25" ht="24">
      <c r="A19" s="41" t="s">
        <v>85</v>
      </c>
      <c r="B19" s="6">
        <v>0</v>
      </c>
      <c r="C19" s="20">
        <f t="shared" si="0"/>
        <v>0</v>
      </c>
      <c r="D19" s="6">
        <v>0</v>
      </c>
      <c r="E19" s="20">
        <f t="shared" si="1"/>
        <v>0</v>
      </c>
      <c r="F19" s="6">
        <v>0</v>
      </c>
      <c r="G19" s="20">
        <f t="shared" si="2"/>
        <v>0</v>
      </c>
      <c r="H19" s="6">
        <v>0</v>
      </c>
      <c r="I19" s="20">
        <f t="shared" si="3"/>
        <v>0</v>
      </c>
      <c r="J19" s="6">
        <v>0</v>
      </c>
      <c r="K19" s="20">
        <f t="shared" si="4"/>
        <v>0</v>
      </c>
      <c r="L19" s="6">
        <v>0</v>
      </c>
      <c r="M19" s="31">
        <f t="shared" si="5"/>
        <v>0</v>
      </c>
      <c r="N19" s="6">
        <v>0</v>
      </c>
      <c r="O19" s="31">
        <f t="shared" si="6"/>
        <v>0</v>
      </c>
      <c r="P19" s="6">
        <v>0</v>
      </c>
      <c r="Q19" s="31">
        <f t="shared" si="7"/>
        <v>0</v>
      </c>
      <c r="R19" s="6">
        <v>0</v>
      </c>
      <c r="S19" s="31">
        <f t="shared" si="8"/>
        <v>0</v>
      </c>
      <c r="T19" s="6">
        <v>0</v>
      </c>
      <c r="U19" s="31">
        <f t="shared" si="9"/>
        <v>0</v>
      </c>
      <c r="V19" s="6">
        <v>0</v>
      </c>
      <c r="W19" s="31">
        <f t="shared" si="10"/>
        <v>0</v>
      </c>
      <c r="X19" s="6">
        <v>0</v>
      </c>
      <c r="Y19" s="31">
        <f t="shared" si="11"/>
        <v>0</v>
      </c>
    </row>
    <row r="20" spans="1:25" ht="12">
      <c r="A20" s="42" t="s">
        <v>86</v>
      </c>
      <c r="B20" s="6">
        <v>0</v>
      </c>
      <c r="C20" s="20">
        <f t="shared" si="0"/>
        <v>0</v>
      </c>
      <c r="D20" s="6">
        <v>0</v>
      </c>
      <c r="E20" s="20">
        <f t="shared" si="1"/>
        <v>0</v>
      </c>
      <c r="F20" s="6">
        <v>0</v>
      </c>
      <c r="G20" s="20">
        <f t="shared" si="2"/>
        <v>0</v>
      </c>
      <c r="H20" s="6">
        <v>0</v>
      </c>
      <c r="I20" s="20">
        <f t="shared" si="3"/>
        <v>0</v>
      </c>
      <c r="J20" s="6">
        <v>0</v>
      </c>
      <c r="K20" s="20">
        <f t="shared" si="4"/>
        <v>0</v>
      </c>
      <c r="L20" s="6">
        <v>0</v>
      </c>
      <c r="M20" s="31">
        <f t="shared" si="5"/>
        <v>0</v>
      </c>
      <c r="N20" s="6">
        <v>0</v>
      </c>
      <c r="O20" s="31">
        <f t="shared" si="6"/>
        <v>0</v>
      </c>
      <c r="P20" s="6">
        <v>0</v>
      </c>
      <c r="Q20" s="31">
        <f t="shared" si="7"/>
        <v>0</v>
      </c>
      <c r="R20" s="6">
        <v>0</v>
      </c>
      <c r="S20" s="31">
        <f t="shared" si="8"/>
        <v>0</v>
      </c>
      <c r="T20" s="6">
        <v>0</v>
      </c>
      <c r="U20" s="31">
        <f t="shared" si="9"/>
        <v>0</v>
      </c>
      <c r="V20" s="6">
        <v>0</v>
      </c>
      <c r="W20" s="31">
        <f t="shared" si="10"/>
        <v>0</v>
      </c>
      <c r="X20" s="6">
        <v>0</v>
      </c>
      <c r="Y20" s="31">
        <f t="shared" si="11"/>
        <v>0</v>
      </c>
    </row>
    <row r="21" spans="1:25" ht="36">
      <c r="A21" s="43" t="s">
        <v>87</v>
      </c>
      <c r="B21" s="6">
        <v>0</v>
      </c>
      <c r="C21" s="20">
        <f t="shared" si="0"/>
        <v>0</v>
      </c>
      <c r="D21" s="6">
        <v>0</v>
      </c>
      <c r="E21" s="20">
        <f t="shared" si="1"/>
        <v>0</v>
      </c>
      <c r="F21" s="6">
        <v>0</v>
      </c>
      <c r="G21" s="20">
        <f t="shared" si="2"/>
        <v>0</v>
      </c>
      <c r="H21" s="6">
        <v>0</v>
      </c>
      <c r="I21" s="20">
        <f t="shared" si="3"/>
        <v>0</v>
      </c>
      <c r="J21" s="6">
        <v>0</v>
      </c>
      <c r="K21" s="20">
        <f t="shared" si="4"/>
        <v>0</v>
      </c>
      <c r="L21" s="6">
        <v>0</v>
      </c>
      <c r="M21" s="31">
        <f t="shared" si="5"/>
        <v>0</v>
      </c>
      <c r="N21" s="6">
        <v>0</v>
      </c>
      <c r="O21" s="31">
        <f t="shared" si="6"/>
        <v>0</v>
      </c>
      <c r="P21" s="6">
        <v>0</v>
      </c>
      <c r="Q21" s="31">
        <f t="shared" si="7"/>
        <v>0</v>
      </c>
      <c r="R21" s="6">
        <v>0</v>
      </c>
      <c r="S21" s="31">
        <f t="shared" si="8"/>
        <v>0</v>
      </c>
      <c r="T21" s="6">
        <v>0</v>
      </c>
      <c r="U21" s="31">
        <f t="shared" si="9"/>
        <v>0</v>
      </c>
      <c r="V21" s="6">
        <v>0</v>
      </c>
      <c r="W21" s="31">
        <f t="shared" si="10"/>
        <v>0</v>
      </c>
      <c r="X21" s="6">
        <v>0</v>
      </c>
      <c r="Y21" s="31">
        <f t="shared" si="11"/>
        <v>0</v>
      </c>
    </row>
    <row r="22" spans="1:25" ht="24">
      <c r="A22" s="43" t="s">
        <v>88</v>
      </c>
      <c r="B22" s="6">
        <v>141391657</v>
      </c>
      <c r="C22" s="20">
        <f t="shared" si="0"/>
        <v>0.0233</v>
      </c>
      <c r="D22" s="6">
        <v>141944655</v>
      </c>
      <c r="E22" s="20">
        <f t="shared" si="1"/>
        <v>0.023</v>
      </c>
      <c r="F22" s="6">
        <v>142481865.2</v>
      </c>
      <c r="G22" s="20">
        <f t="shared" si="2"/>
        <v>0.0219</v>
      </c>
      <c r="H22" s="6">
        <v>142982425.8</v>
      </c>
      <c r="I22" s="20">
        <f t="shared" si="3"/>
        <v>0.0223</v>
      </c>
      <c r="J22" s="6">
        <v>140567882</v>
      </c>
      <c r="K22" s="20">
        <f>+ROUNDUP(J22/J$39,4)</f>
        <v>0.0222</v>
      </c>
      <c r="L22" s="6">
        <v>140809420.6</v>
      </c>
      <c r="M22" s="31">
        <f>+ROUNDDOWN(L22/L$39,4)</f>
        <v>0.0226</v>
      </c>
      <c r="N22" s="6">
        <v>123285514</v>
      </c>
      <c r="O22" s="31">
        <f>+ROUNDDOWN(N22/N$39,4)</f>
        <v>0.0193</v>
      </c>
      <c r="P22" s="6">
        <v>151941077</v>
      </c>
      <c r="Q22" s="31">
        <f t="shared" si="7"/>
        <v>0.023</v>
      </c>
      <c r="R22" s="6">
        <v>152489627.8</v>
      </c>
      <c r="S22" s="31">
        <f t="shared" si="8"/>
        <v>0.0232</v>
      </c>
      <c r="T22" s="6">
        <v>153079083.8</v>
      </c>
      <c r="U22" s="31">
        <f>+ROUNDUP(T22/T$39,4)</f>
        <v>0.0228</v>
      </c>
      <c r="V22" s="6">
        <v>150633026.2</v>
      </c>
      <c r="W22" s="31">
        <f t="shared" si="10"/>
        <v>0.0226</v>
      </c>
      <c r="X22" s="6">
        <v>150936971.6</v>
      </c>
      <c r="Y22" s="31">
        <f t="shared" si="11"/>
        <v>0.0216</v>
      </c>
    </row>
    <row r="23" spans="1:25" ht="36">
      <c r="A23" s="43" t="s">
        <v>89</v>
      </c>
      <c r="B23" s="6">
        <v>148198247.5</v>
      </c>
      <c r="C23" s="20">
        <f t="shared" si="0"/>
        <v>0.0244</v>
      </c>
      <c r="D23" s="6">
        <v>97501948</v>
      </c>
      <c r="E23" s="20">
        <f t="shared" si="1"/>
        <v>0.0158</v>
      </c>
      <c r="F23" s="6">
        <v>96099620.5</v>
      </c>
      <c r="G23" s="20">
        <f t="shared" si="2"/>
        <v>0.0148</v>
      </c>
      <c r="H23" s="6">
        <v>96526621.5</v>
      </c>
      <c r="I23" s="20">
        <f t="shared" si="3"/>
        <v>0.015</v>
      </c>
      <c r="J23" s="6">
        <v>147069535</v>
      </c>
      <c r="K23" s="20">
        <f t="shared" si="4"/>
        <v>0.0232</v>
      </c>
      <c r="L23" s="6">
        <v>147037762</v>
      </c>
      <c r="M23" s="31">
        <f t="shared" si="5"/>
        <v>0.0237</v>
      </c>
      <c r="N23" s="6">
        <v>147584674.5</v>
      </c>
      <c r="O23" s="31">
        <f t="shared" si="6"/>
        <v>0.0232</v>
      </c>
      <c r="P23" s="6">
        <v>147950857</v>
      </c>
      <c r="Q23" s="31">
        <f t="shared" si="7"/>
        <v>0.0224</v>
      </c>
      <c r="R23" s="6">
        <v>105697886</v>
      </c>
      <c r="S23" s="31">
        <f t="shared" si="8"/>
        <v>0.0161</v>
      </c>
      <c r="T23" s="6">
        <v>106065493.5</v>
      </c>
      <c r="U23" s="31">
        <f t="shared" si="9"/>
        <v>0.0158</v>
      </c>
      <c r="V23" s="6">
        <v>105677067</v>
      </c>
      <c r="W23" s="31">
        <f t="shared" si="10"/>
        <v>0.0158</v>
      </c>
      <c r="X23" s="6">
        <v>105446820</v>
      </c>
      <c r="Y23" s="31">
        <f t="shared" si="11"/>
        <v>0.0151</v>
      </c>
    </row>
    <row r="24" spans="1:25" ht="36">
      <c r="A24" s="43" t="s">
        <v>90</v>
      </c>
      <c r="B24" s="6">
        <v>0</v>
      </c>
      <c r="C24" s="20">
        <f t="shared" si="0"/>
        <v>0</v>
      </c>
      <c r="D24" s="6">
        <v>0</v>
      </c>
      <c r="E24" s="20">
        <f t="shared" si="1"/>
        <v>0</v>
      </c>
      <c r="F24" s="6">
        <v>0</v>
      </c>
      <c r="G24" s="20">
        <f t="shared" si="2"/>
        <v>0</v>
      </c>
      <c r="H24" s="6">
        <v>0</v>
      </c>
      <c r="I24" s="20">
        <f t="shared" si="3"/>
        <v>0</v>
      </c>
      <c r="J24" s="6">
        <v>0</v>
      </c>
      <c r="K24" s="20">
        <f t="shared" si="4"/>
        <v>0</v>
      </c>
      <c r="L24" s="6">
        <v>0</v>
      </c>
      <c r="M24" s="31">
        <f t="shared" si="5"/>
        <v>0</v>
      </c>
      <c r="N24" s="6">
        <v>0</v>
      </c>
      <c r="O24" s="31">
        <f t="shared" si="6"/>
        <v>0</v>
      </c>
      <c r="P24" s="6">
        <v>0</v>
      </c>
      <c r="Q24" s="31">
        <f t="shared" si="7"/>
        <v>0</v>
      </c>
      <c r="R24" s="6">
        <v>0</v>
      </c>
      <c r="S24" s="31">
        <f t="shared" si="8"/>
        <v>0</v>
      </c>
      <c r="T24" s="6">
        <v>0</v>
      </c>
      <c r="U24" s="31">
        <f t="shared" si="9"/>
        <v>0</v>
      </c>
      <c r="V24" s="6">
        <v>0</v>
      </c>
      <c r="W24" s="31">
        <f t="shared" si="10"/>
        <v>0</v>
      </c>
      <c r="X24" s="6">
        <v>0</v>
      </c>
      <c r="Y24" s="31">
        <f t="shared" si="11"/>
        <v>0</v>
      </c>
    </row>
    <row r="25" spans="1:25" ht="36">
      <c r="A25" s="43" t="s">
        <v>91</v>
      </c>
      <c r="B25" s="6">
        <v>0</v>
      </c>
      <c r="C25" s="20">
        <f t="shared" si="0"/>
        <v>0</v>
      </c>
      <c r="D25" s="6">
        <v>0</v>
      </c>
      <c r="E25" s="20">
        <f t="shared" si="1"/>
        <v>0</v>
      </c>
      <c r="F25" s="6">
        <v>0</v>
      </c>
      <c r="G25" s="20">
        <f t="shared" si="2"/>
        <v>0</v>
      </c>
      <c r="H25" s="6">
        <v>0</v>
      </c>
      <c r="I25" s="20">
        <f t="shared" si="3"/>
        <v>0</v>
      </c>
      <c r="J25" s="6">
        <v>0</v>
      </c>
      <c r="K25" s="20">
        <f t="shared" si="4"/>
        <v>0</v>
      </c>
      <c r="L25" s="6">
        <v>0</v>
      </c>
      <c r="M25" s="31">
        <f t="shared" si="5"/>
        <v>0</v>
      </c>
      <c r="N25" s="6">
        <v>0</v>
      </c>
      <c r="O25" s="31">
        <f t="shared" si="6"/>
        <v>0</v>
      </c>
      <c r="P25" s="6">
        <v>0</v>
      </c>
      <c r="Q25" s="31">
        <f t="shared" si="7"/>
        <v>0</v>
      </c>
      <c r="R25" s="6">
        <v>0</v>
      </c>
      <c r="S25" s="31">
        <f t="shared" si="8"/>
        <v>0</v>
      </c>
      <c r="T25" s="6">
        <v>0</v>
      </c>
      <c r="U25" s="31">
        <f t="shared" si="9"/>
        <v>0</v>
      </c>
      <c r="V25" s="6">
        <v>0</v>
      </c>
      <c r="W25" s="31">
        <f t="shared" si="10"/>
        <v>0</v>
      </c>
      <c r="X25" s="6">
        <v>0</v>
      </c>
      <c r="Y25" s="31">
        <f t="shared" si="11"/>
        <v>0</v>
      </c>
    </row>
    <row r="26" spans="1:25" ht="24">
      <c r="A26" s="43" t="s">
        <v>92</v>
      </c>
      <c r="B26" s="6">
        <v>406642931.13</v>
      </c>
      <c r="C26" s="20">
        <f t="shared" si="0"/>
        <v>0.067</v>
      </c>
      <c r="D26" s="6">
        <v>406091171.75</v>
      </c>
      <c r="E26" s="20">
        <f t="shared" si="1"/>
        <v>0.0657</v>
      </c>
      <c r="F26" s="6">
        <v>413496494.74</v>
      </c>
      <c r="G26" s="20">
        <f t="shared" si="2"/>
        <v>0.0636</v>
      </c>
      <c r="H26" s="6">
        <v>420308780.25</v>
      </c>
      <c r="I26" s="20">
        <f t="shared" si="3"/>
        <v>0.0655</v>
      </c>
      <c r="J26" s="6">
        <v>424778402.77</v>
      </c>
      <c r="K26" s="20">
        <f t="shared" si="4"/>
        <v>0.0669</v>
      </c>
      <c r="L26" s="6">
        <v>424111354.55</v>
      </c>
      <c r="M26" s="31">
        <f t="shared" si="5"/>
        <v>0.0683</v>
      </c>
      <c r="N26" s="6">
        <v>470623899.2</v>
      </c>
      <c r="O26" s="31">
        <f t="shared" si="6"/>
        <v>0.0739</v>
      </c>
      <c r="P26" s="6">
        <v>457532654.25</v>
      </c>
      <c r="Q26" s="31">
        <f t="shared" si="7"/>
        <v>0.0693</v>
      </c>
      <c r="R26" s="6">
        <v>458653013.7</v>
      </c>
      <c r="S26" s="31">
        <f t="shared" si="8"/>
        <v>0.0698</v>
      </c>
      <c r="T26" s="6">
        <v>459029365.65</v>
      </c>
      <c r="U26" s="31">
        <f t="shared" si="9"/>
        <v>0.0682</v>
      </c>
      <c r="V26" s="6">
        <v>439246774.04</v>
      </c>
      <c r="W26" s="31">
        <f t="shared" si="10"/>
        <v>0.0659</v>
      </c>
      <c r="X26" s="6">
        <v>439273604.88</v>
      </c>
      <c r="Y26" s="31">
        <f t="shared" si="11"/>
        <v>0.063</v>
      </c>
    </row>
    <row r="27" spans="1:25" ht="24">
      <c r="A27" s="43" t="s">
        <v>93</v>
      </c>
      <c r="B27" s="6">
        <v>95274412.8</v>
      </c>
      <c r="C27" s="20">
        <f t="shared" si="0"/>
        <v>0.0157</v>
      </c>
      <c r="D27" s="6">
        <v>95053075.58</v>
      </c>
      <c r="E27" s="20">
        <f t="shared" si="1"/>
        <v>0.0154</v>
      </c>
      <c r="F27" s="6">
        <v>97227007.32</v>
      </c>
      <c r="G27" s="20">
        <f t="shared" si="2"/>
        <v>0.015</v>
      </c>
      <c r="H27" s="6">
        <v>97608022.46</v>
      </c>
      <c r="I27" s="20">
        <f t="shared" si="3"/>
        <v>0.0152</v>
      </c>
      <c r="J27" s="6">
        <v>97356076.26</v>
      </c>
      <c r="K27" s="20">
        <f t="shared" si="4"/>
        <v>0.0153</v>
      </c>
      <c r="L27" s="6">
        <v>97915369.7</v>
      </c>
      <c r="M27" s="31">
        <f t="shared" si="5"/>
        <v>0.0158</v>
      </c>
      <c r="N27" s="6">
        <v>96080923.92</v>
      </c>
      <c r="O27" s="31">
        <f t="shared" si="6"/>
        <v>0.0151</v>
      </c>
      <c r="P27" s="6">
        <v>97324254.1</v>
      </c>
      <c r="Q27" s="31">
        <f t="shared" si="7"/>
        <v>0.0147</v>
      </c>
      <c r="R27" s="6">
        <v>96595137.84</v>
      </c>
      <c r="S27" s="31">
        <f t="shared" si="8"/>
        <v>0.0147</v>
      </c>
      <c r="T27" s="6">
        <v>97082205.06</v>
      </c>
      <c r="U27" s="31">
        <f t="shared" si="9"/>
        <v>0.0144</v>
      </c>
      <c r="V27" s="6">
        <v>97038303.14</v>
      </c>
      <c r="W27" s="31">
        <f t="shared" si="10"/>
        <v>0.0146</v>
      </c>
      <c r="X27" s="6">
        <v>100033000</v>
      </c>
      <c r="Y27" s="31">
        <f>+ROUNDUP(X27/X$39,4)</f>
        <v>0.0144</v>
      </c>
    </row>
    <row r="28" spans="1:25" ht="24">
      <c r="A28" s="43" t="s">
        <v>0</v>
      </c>
      <c r="B28" s="6">
        <v>0</v>
      </c>
      <c r="C28" s="20">
        <f t="shared" si="0"/>
        <v>0</v>
      </c>
      <c r="D28" s="6">
        <v>0</v>
      </c>
      <c r="E28" s="20">
        <f t="shared" si="1"/>
        <v>0</v>
      </c>
      <c r="F28" s="6">
        <v>0</v>
      </c>
      <c r="G28" s="20">
        <f t="shared" si="2"/>
        <v>0</v>
      </c>
      <c r="H28" s="6">
        <v>0</v>
      </c>
      <c r="I28" s="20">
        <f t="shared" si="3"/>
        <v>0</v>
      </c>
      <c r="J28" s="6">
        <v>0</v>
      </c>
      <c r="K28" s="20">
        <f t="shared" si="4"/>
        <v>0</v>
      </c>
      <c r="L28" s="6">
        <v>0</v>
      </c>
      <c r="M28" s="31">
        <f t="shared" si="5"/>
        <v>0</v>
      </c>
      <c r="N28" s="6">
        <v>0</v>
      </c>
      <c r="O28" s="31">
        <f t="shared" si="6"/>
        <v>0</v>
      </c>
      <c r="P28" s="6">
        <v>0</v>
      </c>
      <c r="Q28" s="31">
        <f t="shared" si="7"/>
        <v>0</v>
      </c>
      <c r="R28" s="6">
        <v>0</v>
      </c>
      <c r="S28" s="31">
        <f t="shared" si="8"/>
        <v>0</v>
      </c>
      <c r="T28" s="6">
        <v>0</v>
      </c>
      <c r="U28" s="31">
        <f t="shared" si="9"/>
        <v>0</v>
      </c>
      <c r="V28" s="6">
        <v>0</v>
      </c>
      <c r="W28" s="31">
        <f t="shared" si="10"/>
        <v>0</v>
      </c>
      <c r="X28" s="6">
        <v>0</v>
      </c>
      <c r="Y28" s="31">
        <f t="shared" si="11"/>
        <v>0</v>
      </c>
    </row>
    <row r="29" spans="1:25" ht="24">
      <c r="A29" s="43" t="s">
        <v>1</v>
      </c>
      <c r="B29" s="6">
        <v>0</v>
      </c>
      <c r="C29" s="20">
        <f t="shared" si="0"/>
        <v>0</v>
      </c>
      <c r="D29" s="6">
        <v>0</v>
      </c>
      <c r="E29" s="20">
        <f t="shared" si="1"/>
        <v>0</v>
      </c>
      <c r="F29" s="6">
        <v>0</v>
      </c>
      <c r="G29" s="20">
        <f t="shared" si="2"/>
        <v>0</v>
      </c>
      <c r="H29" s="6">
        <v>0</v>
      </c>
      <c r="I29" s="20">
        <f t="shared" si="3"/>
        <v>0</v>
      </c>
      <c r="J29" s="6">
        <v>0</v>
      </c>
      <c r="K29" s="20">
        <f t="shared" si="4"/>
        <v>0</v>
      </c>
      <c r="L29" s="6">
        <v>0</v>
      </c>
      <c r="M29" s="31">
        <f t="shared" si="5"/>
        <v>0</v>
      </c>
      <c r="N29" s="6">
        <v>0</v>
      </c>
      <c r="O29" s="31">
        <f t="shared" si="6"/>
        <v>0</v>
      </c>
      <c r="P29" s="6">
        <v>0</v>
      </c>
      <c r="Q29" s="31">
        <f t="shared" si="7"/>
        <v>0</v>
      </c>
      <c r="R29" s="6">
        <v>0</v>
      </c>
      <c r="S29" s="31">
        <f t="shared" si="8"/>
        <v>0</v>
      </c>
      <c r="T29" s="6">
        <v>0</v>
      </c>
      <c r="U29" s="31">
        <f t="shared" si="9"/>
        <v>0</v>
      </c>
      <c r="V29" s="6">
        <v>0</v>
      </c>
      <c r="W29" s="31">
        <f t="shared" si="10"/>
        <v>0</v>
      </c>
      <c r="X29" s="6">
        <v>0</v>
      </c>
      <c r="Y29" s="31">
        <f t="shared" si="11"/>
        <v>0</v>
      </c>
    </row>
    <row r="30" spans="1:25" ht="12">
      <c r="A30" s="43" t="s">
        <v>2</v>
      </c>
      <c r="B30" s="6">
        <v>17133380</v>
      </c>
      <c r="C30" s="20">
        <f t="shared" si="0"/>
        <v>0.0028</v>
      </c>
      <c r="D30" s="6">
        <v>17182990</v>
      </c>
      <c r="E30" s="20">
        <f t="shared" si="1"/>
        <v>0.0028</v>
      </c>
      <c r="F30" s="6">
        <v>17202820</v>
      </c>
      <c r="G30" s="20">
        <f>+ROUNDUP(F30/F$39,4)</f>
        <v>0.0026999999999999997</v>
      </c>
      <c r="H30" s="6">
        <v>57252731.2</v>
      </c>
      <c r="I30" s="20">
        <f>+ROUNDUP(H30/H$39,4)</f>
        <v>0.009</v>
      </c>
      <c r="J30" s="6">
        <v>52268062</v>
      </c>
      <c r="K30" s="20">
        <f t="shared" si="4"/>
        <v>0.0082</v>
      </c>
      <c r="L30" s="6">
        <v>97348652</v>
      </c>
      <c r="M30" s="31">
        <f t="shared" si="5"/>
        <v>0.0157</v>
      </c>
      <c r="N30" s="6">
        <v>97423205</v>
      </c>
      <c r="O30" s="31">
        <f t="shared" si="6"/>
        <v>0.0153</v>
      </c>
      <c r="P30" s="6">
        <v>97643213.2</v>
      </c>
      <c r="Q30" s="31">
        <f t="shared" si="7"/>
        <v>0.0148</v>
      </c>
      <c r="R30" s="6">
        <v>97605706.4</v>
      </c>
      <c r="S30" s="31">
        <f t="shared" si="8"/>
        <v>0.0149</v>
      </c>
      <c r="T30" s="6">
        <v>97603081.6</v>
      </c>
      <c r="U30" s="31">
        <f t="shared" si="9"/>
        <v>0.0145</v>
      </c>
      <c r="V30" s="6">
        <v>82523360</v>
      </c>
      <c r="W30" s="31">
        <f t="shared" si="10"/>
        <v>0.0124</v>
      </c>
      <c r="X30" s="6">
        <v>82424050.9</v>
      </c>
      <c r="Y30" s="31">
        <f t="shared" si="11"/>
        <v>0.0118</v>
      </c>
    </row>
    <row r="31" spans="1:25" ht="60">
      <c r="A31" s="43" t="s">
        <v>3</v>
      </c>
      <c r="B31" s="6">
        <v>0</v>
      </c>
      <c r="C31" s="20">
        <f t="shared" si="0"/>
        <v>0</v>
      </c>
      <c r="D31" s="6">
        <v>0</v>
      </c>
      <c r="E31" s="20">
        <f t="shared" si="1"/>
        <v>0</v>
      </c>
      <c r="F31" s="6">
        <v>0</v>
      </c>
      <c r="G31" s="20">
        <f t="shared" si="2"/>
        <v>0</v>
      </c>
      <c r="H31" s="6">
        <v>0</v>
      </c>
      <c r="I31" s="20">
        <f aca="true" t="shared" si="12" ref="I31:I38">+ROUND(H31/H$39,4)</f>
        <v>0</v>
      </c>
      <c r="J31" s="6">
        <v>0</v>
      </c>
      <c r="K31" s="20">
        <f t="shared" si="4"/>
        <v>0</v>
      </c>
      <c r="L31" s="6">
        <v>0</v>
      </c>
      <c r="M31" s="31">
        <f t="shared" si="5"/>
        <v>0</v>
      </c>
      <c r="N31" s="6">
        <v>0</v>
      </c>
      <c r="O31" s="31">
        <f t="shared" si="6"/>
        <v>0</v>
      </c>
      <c r="P31" s="6">
        <v>0</v>
      </c>
      <c r="Q31" s="31">
        <f t="shared" si="7"/>
        <v>0</v>
      </c>
      <c r="R31" s="6">
        <v>0</v>
      </c>
      <c r="S31" s="31">
        <f t="shared" si="8"/>
        <v>0</v>
      </c>
      <c r="T31" s="6">
        <v>0</v>
      </c>
      <c r="U31" s="31">
        <f t="shared" si="9"/>
        <v>0</v>
      </c>
      <c r="V31" s="6">
        <v>0</v>
      </c>
      <c r="W31" s="31">
        <f t="shared" si="10"/>
        <v>0</v>
      </c>
      <c r="X31" s="6">
        <v>0</v>
      </c>
      <c r="Y31" s="31">
        <f t="shared" si="11"/>
        <v>0</v>
      </c>
    </row>
    <row r="32" spans="1:25" ht="12">
      <c r="A32" s="43" t="s">
        <v>4</v>
      </c>
      <c r="B32" s="6">
        <v>0</v>
      </c>
      <c r="C32" s="20">
        <f t="shared" si="0"/>
        <v>0</v>
      </c>
      <c r="D32" s="6">
        <v>0</v>
      </c>
      <c r="E32" s="20">
        <f t="shared" si="1"/>
        <v>0</v>
      </c>
      <c r="F32" s="6">
        <v>0</v>
      </c>
      <c r="G32" s="20">
        <f t="shared" si="2"/>
        <v>0</v>
      </c>
      <c r="H32" s="6">
        <v>0</v>
      </c>
      <c r="I32" s="20">
        <f t="shared" si="12"/>
        <v>0</v>
      </c>
      <c r="J32" s="6">
        <v>0</v>
      </c>
      <c r="K32" s="20">
        <f t="shared" si="4"/>
        <v>0</v>
      </c>
      <c r="L32" s="6">
        <v>0</v>
      </c>
      <c r="M32" s="31">
        <f t="shared" si="5"/>
        <v>0</v>
      </c>
      <c r="N32" s="6">
        <v>0</v>
      </c>
      <c r="O32" s="31">
        <f t="shared" si="6"/>
        <v>0</v>
      </c>
      <c r="P32" s="6">
        <v>0</v>
      </c>
      <c r="Q32" s="31">
        <f t="shared" si="7"/>
        <v>0</v>
      </c>
      <c r="R32" s="6">
        <v>0</v>
      </c>
      <c r="S32" s="31">
        <f t="shared" si="8"/>
        <v>0</v>
      </c>
      <c r="T32" s="6">
        <v>0</v>
      </c>
      <c r="U32" s="31">
        <f t="shared" si="9"/>
        <v>0</v>
      </c>
      <c r="V32" s="6">
        <v>0</v>
      </c>
      <c r="W32" s="31">
        <f t="shared" si="10"/>
        <v>0</v>
      </c>
      <c r="X32" s="6">
        <v>0</v>
      </c>
      <c r="Y32" s="31">
        <f t="shared" si="11"/>
        <v>0</v>
      </c>
    </row>
    <row r="33" spans="1:25" ht="12">
      <c r="A33" s="43" t="s">
        <v>5</v>
      </c>
      <c r="B33" s="6">
        <v>0</v>
      </c>
      <c r="C33" s="20">
        <f t="shared" si="0"/>
        <v>0</v>
      </c>
      <c r="D33" s="6">
        <v>0</v>
      </c>
      <c r="E33" s="20">
        <f t="shared" si="1"/>
        <v>0</v>
      </c>
      <c r="F33" s="6">
        <v>0</v>
      </c>
      <c r="G33" s="20">
        <f t="shared" si="2"/>
        <v>0</v>
      </c>
      <c r="H33" s="6">
        <v>0</v>
      </c>
      <c r="I33" s="20">
        <f t="shared" si="12"/>
        <v>0</v>
      </c>
      <c r="J33" s="6">
        <v>0</v>
      </c>
      <c r="K33" s="20">
        <f t="shared" si="4"/>
        <v>0</v>
      </c>
      <c r="L33" s="6">
        <v>0</v>
      </c>
      <c r="M33" s="31">
        <f t="shared" si="5"/>
        <v>0</v>
      </c>
      <c r="N33" s="6">
        <v>0</v>
      </c>
      <c r="O33" s="31">
        <f t="shared" si="6"/>
        <v>0</v>
      </c>
      <c r="P33" s="6">
        <v>0</v>
      </c>
      <c r="Q33" s="31">
        <f t="shared" si="7"/>
        <v>0</v>
      </c>
      <c r="R33" s="6">
        <v>0</v>
      </c>
      <c r="S33" s="31">
        <f t="shared" si="8"/>
        <v>0</v>
      </c>
      <c r="T33" s="6">
        <v>0</v>
      </c>
      <c r="U33" s="31">
        <f t="shared" si="9"/>
        <v>0</v>
      </c>
      <c r="V33" s="6">
        <v>0</v>
      </c>
      <c r="W33" s="31">
        <f t="shared" si="10"/>
        <v>0</v>
      </c>
      <c r="X33" s="6">
        <v>0</v>
      </c>
      <c r="Y33" s="31">
        <f t="shared" si="11"/>
        <v>0</v>
      </c>
    </row>
    <row r="34" spans="1:25" ht="24">
      <c r="A34" s="43" t="s">
        <v>6</v>
      </c>
      <c r="B34" s="6">
        <v>0</v>
      </c>
      <c r="C34" s="20">
        <f t="shared" si="0"/>
        <v>0</v>
      </c>
      <c r="D34" s="6">
        <v>0</v>
      </c>
      <c r="E34" s="20">
        <f t="shared" si="1"/>
        <v>0</v>
      </c>
      <c r="F34" s="6">
        <v>0</v>
      </c>
      <c r="G34" s="20">
        <f t="shared" si="2"/>
        <v>0</v>
      </c>
      <c r="H34" s="6">
        <v>0</v>
      </c>
      <c r="I34" s="20">
        <f t="shared" si="12"/>
        <v>0</v>
      </c>
      <c r="J34" s="6">
        <v>0</v>
      </c>
      <c r="K34" s="20">
        <f t="shared" si="4"/>
        <v>0</v>
      </c>
      <c r="L34" s="6">
        <v>0</v>
      </c>
      <c r="M34" s="31">
        <f t="shared" si="5"/>
        <v>0</v>
      </c>
      <c r="N34" s="6">
        <v>0</v>
      </c>
      <c r="O34" s="31">
        <f t="shared" si="6"/>
        <v>0</v>
      </c>
      <c r="P34" s="6">
        <v>0</v>
      </c>
      <c r="Q34" s="31">
        <f t="shared" si="7"/>
        <v>0</v>
      </c>
      <c r="R34" s="6">
        <v>0</v>
      </c>
      <c r="S34" s="31">
        <f t="shared" si="8"/>
        <v>0</v>
      </c>
      <c r="T34" s="6">
        <v>0</v>
      </c>
      <c r="U34" s="31">
        <f t="shared" si="9"/>
        <v>0</v>
      </c>
      <c r="V34" s="6">
        <v>0</v>
      </c>
      <c r="W34" s="31">
        <f t="shared" si="10"/>
        <v>0</v>
      </c>
      <c r="X34" s="6">
        <v>0</v>
      </c>
      <c r="Y34" s="31">
        <f t="shared" si="11"/>
        <v>0</v>
      </c>
    </row>
    <row r="35" spans="1:25" ht="12">
      <c r="A35" s="43" t="s">
        <v>7</v>
      </c>
      <c r="B35" s="6">
        <v>212852750</v>
      </c>
      <c r="C35" s="20">
        <f t="shared" si="0"/>
        <v>0.0351</v>
      </c>
      <c r="D35" s="6">
        <v>211621460</v>
      </c>
      <c r="E35" s="20">
        <f t="shared" si="1"/>
        <v>0.0342</v>
      </c>
      <c r="F35" s="6">
        <v>211962940</v>
      </c>
      <c r="G35" s="20">
        <f t="shared" si="2"/>
        <v>0.0326</v>
      </c>
      <c r="H35" s="6">
        <v>212070260</v>
      </c>
      <c r="I35" s="20">
        <f t="shared" si="12"/>
        <v>0.0331</v>
      </c>
      <c r="J35" s="6">
        <v>212110700</v>
      </c>
      <c r="K35" s="20">
        <f t="shared" si="4"/>
        <v>0.0334</v>
      </c>
      <c r="L35" s="6">
        <v>222435980</v>
      </c>
      <c r="M35" s="31">
        <f t="shared" si="5"/>
        <v>0.0358</v>
      </c>
      <c r="N35" s="6">
        <v>222818850</v>
      </c>
      <c r="O35" s="31">
        <f t="shared" si="6"/>
        <v>0.035</v>
      </c>
      <c r="P35" s="6">
        <v>231746090</v>
      </c>
      <c r="Q35" s="31">
        <f t="shared" si="7"/>
        <v>0.0351</v>
      </c>
      <c r="R35" s="6">
        <v>232114500</v>
      </c>
      <c r="S35" s="31">
        <f>+ROUNDUP(R35/R$39,4)</f>
        <v>0.0354</v>
      </c>
      <c r="T35" s="6">
        <v>254670772.5</v>
      </c>
      <c r="U35" s="31">
        <f t="shared" si="9"/>
        <v>0.0378</v>
      </c>
      <c r="V35" s="6">
        <v>254544349</v>
      </c>
      <c r="W35" s="31">
        <f t="shared" si="10"/>
        <v>0.0382</v>
      </c>
      <c r="X35" s="6">
        <v>254974469</v>
      </c>
      <c r="Y35" s="31">
        <f t="shared" si="11"/>
        <v>0.0366</v>
      </c>
    </row>
    <row r="36" spans="1:25" ht="12">
      <c r="A36" s="43" t="s">
        <v>66</v>
      </c>
      <c r="B36" s="6">
        <v>0</v>
      </c>
      <c r="C36" s="20">
        <f t="shared" si="0"/>
        <v>0</v>
      </c>
      <c r="D36" s="6">
        <v>0</v>
      </c>
      <c r="E36" s="20">
        <f t="shared" si="1"/>
        <v>0</v>
      </c>
      <c r="F36" s="6">
        <v>0</v>
      </c>
      <c r="G36" s="20">
        <f t="shared" si="2"/>
        <v>0</v>
      </c>
      <c r="H36" s="6">
        <v>0</v>
      </c>
      <c r="I36" s="20">
        <f t="shared" si="12"/>
        <v>0</v>
      </c>
      <c r="J36" s="6">
        <v>0</v>
      </c>
      <c r="K36" s="20">
        <f t="shared" si="4"/>
        <v>0</v>
      </c>
      <c r="L36" s="6">
        <v>0</v>
      </c>
      <c r="M36" s="31">
        <f t="shared" si="5"/>
        <v>0</v>
      </c>
      <c r="N36" s="6">
        <v>0</v>
      </c>
      <c r="O36" s="31">
        <f t="shared" si="6"/>
        <v>0</v>
      </c>
      <c r="P36" s="6">
        <v>0</v>
      </c>
      <c r="Q36" s="31">
        <f t="shared" si="7"/>
        <v>0</v>
      </c>
      <c r="R36" s="6">
        <v>0</v>
      </c>
      <c r="S36" s="31">
        <f t="shared" si="8"/>
        <v>0</v>
      </c>
      <c r="T36" s="6">
        <v>0</v>
      </c>
      <c r="U36" s="31">
        <f t="shared" si="9"/>
        <v>0</v>
      </c>
      <c r="V36" s="6">
        <v>0</v>
      </c>
      <c r="W36" s="31">
        <f t="shared" si="10"/>
        <v>0</v>
      </c>
      <c r="X36" s="6">
        <v>0</v>
      </c>
      <c r="Y36" s="31">
        <f t="shared" si="11"/>
        <v>0</v>
      </c>
    </row>
    <row r="37" spans="1:25" ht="12">
      <c r="A37" s="43" t="s">
        <v>94</v>
      </c>
      <c r="B37" s="6">
        <v>0</v>
      </c>
      <c r="C37" s="20">
        <f t="shared" si="0"/>
        <v>0</v>
      </c>
      <c r="D37" s="6">
        <v>0</v>
      </c>
      <c r="E37" s="20">
        <f t="shared" si="1"/>
        <v>0</v>
      </c>
      <c r="F37" s="6">
        <v>0</v>
      </c>
      <c r="G37" s="20">
        <f t="shared" si="2"/>
        <v>0</v>
      </c>
      <c r="H37" s="6">
        <v>107991.1</v>
      </c>
      <c r="I37" s="20">
        <f t="shared" si="12"/>
        <v>0</v>
      </c>
      <c r="J37" s="6">
        <v>0</v>
      </c>
      <c r="K37" s="20">
        <f t="shared" si="4"/>
        <v>0</v>
      </c>
      <c r="L37" s="6">
        <v>0</v>
      </c>
      <c r="M37" s="31">
        <f t="shared" si="5"/>
        <v>0</v>
      </c>
      <c r="N37" s="6">
        <v>0</v>
      </c>
      <c r="O37" s="31">
        <f>+ROUND(N37/N$39,4)</f>
        <v>0</v>
      </c>
      <c r="P37" s="6">
        <v>0</v>
      </c>
      <c r="Q37" s="31">
        <f t="shared" si="7"/>
        <v>0</v>
      </c>
      <c r="R37" s="6">
        <v>0</v>
      </c>
      <c r="S37" s="31">
        <f t="shared" si="8"/>
        <v>0</v>
      </c>
      <c r="T37" s="6">
        <v>0</v>
      </c>
      <c r="U37" s="31">
        <f t="shared" si="9"/>
        <v>0</v>
      </c>
      <c r="V37" s="6">
        <v>0</v>
      </c>
      <c r="W37" s="31">
        <f t="shared" si="10"/>
        <v>0</v>
      </c>
      <c r="X37" s="6">
        <v>0</v>
      </c>
      <c r="Y37" s="31">
        <f t="shared" si="11"/>
        <v>0</v>
      </c>
    </row>
    <row r="38" spans="1:25" ht="12.75" thickBot="1">
      <c r="A38" s="44" t="s">
        <v>67</v>
      </c>
      <c r="B38" s="6">
        <v>57335196.95</v>
      </c>
      <c r="C38" s="20">
        <f t="shared" si="0"/>
        <v>0.0094</v>
      </c>
      <c r="D38" s="6">
        <v>17516558.96</v>
      </c>
      <c r="E38" s="20">
        <f>+ROUND(D38/D$39,4)</f>
        <v>0.0028</v>
      </c>
      <c r="F38" s="6">
        <v>18459774.35</v>
      </c>
      <c r="G38" s="20">
        <f>+ROUND(F38/F$39,4)</f>
        <v>0.0028</v>
      </c>
      <c r="H38" s="6">
        <v>35310815.21</v>
      </c>
      <c r="I38" s="20">
        <f t="shared" si="12"/>
        <v>0.0055</v>
      </c>
      <c r="J38" s="6">
        <v>17344091.38</v>
      </c>
      <c r="K38" s="20">
        <f t="shared" si="4"/>
        <v>0.0027</v>
      </c>
      <c r="L38" s="6">
        <v>54912444.83</v>
      </c>
      <c r="M38" s="31">
        <f t="shared" si="5"/>
        <v>0.0088</v>
      </c>
      <c r="N38" s="6">
        <v>59119961</v>
      </c>
      <c r="O38" s="31">
        <f>+ROUNDDOWN(N38/N$39,4)</f>
        <v>0.0092</v>
      </c>
      <c r="P38" s="6">
        <v>30937250.98</v>
      </c>
      <c r="Q38" s="31">
        <f t="shared" si="7"/>
        <v>0.0047</v>
      </c>
      <c r="R38" s="6">
        <v>37438919.61</v>
      </c>
      <c r="S38" s="31">
        <f t="shared" si="8"/>
        <v>0.0057</v>
      </c>
      <c r="T38" s="6">
        <v>15873683.53</v>
      </c>
      <c r="U38" s="31">
        <f t="shared" si="9"/>
        <v>0.0024</v>
      </c>
      <c r="V38" s="6">
        <v>19311340.2</v>
      </c>
      <c r="W38" s="31">
        <f t="shared" si="10"/>
        <v>0.0029</v>
      </c>
      <c r="X38" s="6">
        <v>104762968.24</v>
      </c>
      <c r="Y38" s="31">
        <f t="shared" si="11"/>
        <v>0.015</v>
      </c>
    </row>
    <row r="39" spans="1:25" ht="12.75" thickBot="1">
      <c r="A39" s="45" t="s">
        <v>33</v>
      </c>
      <c r="B39" s="27">
        <f aca="true" t="shared" si="13" ref="B39:G39">SUM(B2:B38)</f>
        <v>6071736201.289999</v>
      </c>
      <c r="C39" s="24">
        <f t="shared" si="13"/>
        <v>1.0000000000000002</v>
      </c>
      <c r="D39" s="27">
        <f t="shared" si="13"/>
        <v>6182462407.740001</v>
      </c>
      <c r="E39" s="24">
        <f t="shared" si="13"/>
        <v>1</v>
      </c>
      <c r="F39" s="27">
        <f t="shared" si="13"/>
        <v>6499032508.769999</v>
      </c>
      <c r="G39" s="24">
        <f t="shared" si="13"/>
        <v>1</v>
      </c>
      <c r="H39" s="27">
        <f aca="true" t="shared" si="14" ref="H39:M39">SUM(H2:H38)</f>
        <v>6415370410.700001</v>
      </c>
      <c r="I39" s="24">
        <f t="shared" si="14"/>
        <v>0.9999999999999999</v>
      </c>
      <c r="J39" s="27">
        <f t="shared" si="14"/>
        <v>6347853455.350001</v>
      </c>
      <c r="K39" s="24">
        <f t="shared" si="14"/>
        <v>1</v>
      </c>
      <c r="L39" s="27">
        <f t="shared" si="14"/>
        <v>6212692689.910001</v>
      </c>
      <c r="M39" s="24">
        <f t="shared" si="14"/>
        <v>1.0000000000000002</v>
      </c>
      <c r="N39" s="27">
        <f aca="true" t="shared" si="15" ref="N39:S39">SUM(N2:N38)</f>
        <v>6370073755.53</v>
      </c>
      <c r="O39" s="24">
        <f t="shared" si="15"/>
        <v>0.9999999999999999</v>
      </c>
      <c r="P39" s="27">
        <f t="shared" si="15"/>
        <v>6604973416.159999</v>
      </c>
      <c r="Q39" s="24">
        <f t="shared" si="15"/>
        <v>1.0000000000000002</v>
      </c>
      <c r="R39" s="27">
        <f t="shared" si="15"/>
        <v>6566797607.21</v>
      </c>
      <c r="S39" s="24">
        <f t="shared" si="15"/>
        <v>1</v>
      </c>
      <c r="T39" s="27">
        <f aca="true" t="shared" si="16" ref="T39:Y39">SUM(T2:T38)</f>
        <v>6729599725.33</v>
      </c>
      <c r="U39" s="24">
        <f t="shared" si="16"/>
        <v>1</v>
      </c>
      <c r="V39" s="27">
        <f t="shared" si="16"/>
        <v>6667812781.18</v>
      </c>
      <c r="W39" s="24">
        <f t="shared" si="16"/>
        <v>0.9999999999999998</v>
      </c>
      <c r="X39" s="27">
        <f t="shared" si="16"/>
        <v>6973233511.46</v>
      </c>
      <c r="Y39" s="24">
        <f t="shared" si="16"/>
        <v>0.9999999999999997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6" sqref="AB16"/>
    </sheetView>
  </sheetViews>
  <sheetFormatPr defaultColWidth="9.00390625" defaultRowHeight="12.75"/>
  <cols>
    <col min="1" max="1" width="136.125" style="2" customWidth="1"/>
    <col min="2" max="2" width="13.625" style="2" customWidth="1"/>
    <col min="3" max="3" width="9.125" style="2" customWidth="1"/>
    <col min="4" max="4" width="13.625" style="2" customWidth="1"/>
    <col min="5" max="5" width="9.125" style="2" customWidth="1"/>
    <col min="6" max="6" width="13.625" style="2" customWidth="1"/>
    <col min="7" max="7" width="9.625" style="2" bestFit="1" customWidth="1"/>
    <col min="8" max="8" width="13.625" style="2" customWidth="1"/>
    <col min="9" max="9" width="9.625" style="2" bestFit="1" customWidth="1"/>
    <col min="10" max="10" width="13.625" style="2" customWidth="1"/>
    <col min="11" max="11" width="9.625" style="2" bestFit="1" customWidth="1"/>
    <col min="12" max="12" width="13.625" style="2" customWidth="1"/>
    <col min="13" max="13" width="9.625" style="2" bestFit="1" customWidth="1"/>
    <col min="14" max="14" width="13.625" style="2" customWidth="1"/>
    <col min="15" max="15" width="9.625" style="2" bestFit="1" customWidth="1"/>
    <col min="16" max="16" width="13.625" style="2" customWidth="1"/>
    <col min="17" max="17" width="9.625" style="2" bestFit="1" customWidth="1"/>
    <col min="18" max="18" width="13.625" style="2" customWidth="1"/>
    <col min="19" max="19" width="9.625" style="2" bestFit="1" customWidth="1"/>
    <col min="20" max="20" width="13.625" style="2" customWidth="1"/>
    <col min="21" max="21" width="9.625" style="2" bestFit="1" customWidth="1"/>
    <col min="22" max="22" width="13.625" style="2" customWidth="1"/>
    <col min="23" max="23" width="9.625" style="2" bestFit="1" customWidth="1"/>
    <col min="24" max="24" width="14.25390625" style="2" customWidth="1"/>
    <col min="25" max="25" width="9.625" style="2" bestFit="1" customWidth="1"/>
    <col min="26" max="16384" width="9.125" style="2" customWidth="1"/>
  </cols>
  <sheetData>
    <row r="1" spans="1:25" ht="12.75" thickBot="1">
      <c r="A1" s="35" t="s">
        <v>34</v>
      </c>
      <c r="B1" s="76">
        <v>42766</v>
      </c>
      <c r="C1" s="77"/>
      <c r="D1" s="76">
        <v>42794</v>
      </c>
      <c r="E1" s="77"/>
      <c r="F1" s="76">
        <v>42825</v>
      </c>
      <c r="G1" s="77"/>
      <c r="H1" s="76">
        <v>42853</v>
      </c>
      <c r="I1" s="77"/>
      <c r="J1" s="76">
        <v>42886</v>
      </c>
      <c r="K1" s="77"/>
      <c r="L1" s="76">
        <v>42916</v>
      </c>
      <c r="M1" s="77"/>
      <c r="N1" s="76">
        <v>42947</v>
      </c>
      <c r="O1" s="77"/>
      <c r="P1" s="76">
        <v>42978</v>
      </c>
      <c r="Q1" s="77"/>
      <c r="R1" s="76">
        <v>43007</v>
      </c>
      <c r="S1" s="77"/>
      <c r="T1" s="76">
        <v>43039</v>
      </c>
      <c r="U1" s="77"/>
      <c r="V1" s="76">
        <v>43069</v>
      </c>
      <c r="W1" s="77"/>
      <c r="X1" s="76">
        <v>43098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f>+ROUND(L2/L$39,4)</f>
        <v>0</v>
      </c>
      <c r="N2" s="8">
        <v>0</v>
      </c>
      <c r="O2" s="31">
        <f>+ROUND(N2/N$39,4)</f>
        <v>0</v>
      </c>
      <c r="P2" s="8">
        <v>0</v>
      </c>
      <c r="Q2" s="31">
        <f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f>+ROUND(X2/X$39,4)</f>
        <v>0</v>
      </c>
    </row>
    <row r="3" spans="1:25" ht="24">
      <c r="A3" s="41" t="s">
        <v>69</v>
      </c>
      <c r="B3" s="6">
        <v>0</v>
      </c>
      <c r="C3" s="20">
        <f aca="true" t="shared" si="0" ref="C3:C38">+ROUND(B3/B$39,4)</f>
        <v>0</v>
      </c>
      <c r="D3" s="6">
        <v>0</v>
      </c>
      <c r="E3" s="20">
        <f aca="true" t="shared" si="1" ref="E3:E37">+ROUND(D3/D$39,4)</f>
        <v>0</v>
      </c>
      <c r="F3" s="6">
        <v>0</v>
      </c>
      <c r="G3" s="20">
        <f aca="true" t="shared" si="2" ref="G3:G38">+ROUND(F3/F$39,4)</f>
        <v>0</v>
      </c>
      <c r="H3" s="6">
        <v>0</v>
      </c>
      <c r="I3" s="31">
        <f aca="true" t="shared" si="3" ref="I3:I38">+ROUND(H3/H$39,4)</f>
        <v>0</v>
      </c>
      <c r="J3" s="6">
        <v>0</v>
      </c>
      <c r="K3" s="31">
        <f aca="true" t="shared" si="4" ref="K3:K38">+ROUND(J3/J$39,4)</f>
        <v>0</v>
      </c>
      <c r="L3" s="6">
        <v>0</v>
      </c>
      <c r="M3" s="31">
        <f aca="true" t="shared" si="5" ref="M3:M38">+ROUND(L3/L$39,4)</f>
        <v>0</v>
      </c>
      <c r="N3" s="6">
        <v>0</v>
      </c>
      <c r="O3" s="31">
        <f aca="true" t="shared" si="6" ref="O3:O38">+ROUND(N3/N$39,4)</f>
        <v>0</v>
      </c>
      <c r="P3" s="6">
        <v>0</v>
      </c>
      <c r="Q3" s="31">
        <f aca="true" t="shared" si="7" ref="Q3:Q38">+ROUND(P3/P$39,4)</f>
        <v>0</v>
      </c>
      <c r="R3" s="6">
        <v>0</v>
      </c>
      <c r="S3" s="31">
        <f aca="true" t="shared" si="8" ref="S3:S38">+ROUND(R3/R$39,4)</f>
        <v>0</v>
      </c>
      <c r="T3" s="6">
        <v>0</v>
      </c>
      <c r="U3" s="31">
        <f aca="true" t="shared" si="9" ref="U3:U38">+ROUND(T3/T$39,4)</f>
        <v>0</v>
      </c>
      <c r="V3" s="6">
        <v>0</v>
      </c>
      <c r="W3" s="31">
        <f aca="true" t="shared" si="10" ref="W3:W38">+ROUND(V3/V$39,4)</f>
        <v>0</v>
      </c>
      <c r="X3" s="6">
        <v>0</v>
      </c>
      <c r="Y3" s="31">
        <f aca="true" t="shared" si="11" ref="Y3:Y38">+ROUND(X3/X$39,4)</f>
        <v>0</v>
      </c>
    </row>
    <row r="4" spans="1:25" ht="24">
      <c r="A4" s="41" t="s">
        <v>70</v>
      </c>
      <c r="B4" s="6">
        <v>0</v>
      </c>
      <c r="C4" s="20">
        <f t="shared" si="0"/>
        <v>0</v>
      </c>
      <c r="D4" s="6">
        <v>0</v>
      </c>
      <c r="E4" s="20">
        <f t="shared" si="1"/>
        <v>0</v>
      </c>
      <c r="F4" s="6">
        <v>0</v>
      </c>
      <c r="G4" s="20">
        <f t="shared" si="2"/>
        <v>0</v>
      </c>
      <c r="H4" s="6">
        <v>0</v>
      </c>
      <c r="I4" s="31">
        <f t="shared" si="3"/>
        <v>0</v>
      </c>
      <c r="J4" s="6">
        <v>0</v>
      </c>
      <c r="K4" s="31">
        <f t="shared" si="4"/>
        <v>0</v>
      </c>
      <c r="L4" s="6">
        <v>0</v>
      </c>
      <c r="M4" s="31">
        <f t="shared" si="5"/>
        <v>0</v>
      </c>
      <c r="N4" s="6">
        <v>0</v>
      </c>
      <c r="O4" s="31">
        <f t="shared" si="6"/>
        <v>0</v>
      </c>
      <c r="P4" s="6">
        <v>0</v>
      </c>
      <c r="Q4" s="31">
        <f t="shared" si="7"/>
        <v>0</v>
      </c>
      <c r="R4" s="6">
        <v>0</v>
      </c>
      <c r="S4" s="31">
        <f t="shared" si="8"/>
        <v>0</v>
      </c>
      <c r="T4" s="6">
        <v>0</v>
      </c>
      <c r="U4" s="31">
        <f t="shared" si="9"/>
        <v>0</v>
      </c>
      <c r="V4" s="6">
        <v>0</v>
      </c>
      <c r="W4" s="31">
        <f t="shared" si="10"/>
        <v>0</v>
      </c>
      <c r="X4" s="6">
        <v>0</v>
      </c>
      <c r="Y4" s="31">
        <f t="shared" si="11"/>
        <v>0</v>
      </c>
    </row>
    <row r="5" spans="1:25" ht="24">
      <c r="A5" s="41" t="s">
        <v>71</v>
      </c>
      <c r="B5" s="6">
        <v>0</v>
      </c>
      <c r="C5" s="20">
        <f t="shared" si="0"/>
        <v>0</v>
      </c>
      <c r="D5" s="6">
        <v>0</v>
      </c>
      <c r="E5" s="20">
        <f t="shared" si="1"/>
        <v>0</v>
      </c>
      <c r="F5" s="6">
        <v>0</v>
      </c>
      <c r="G5" s="20">
        <f t="shared" si="2"/>
        <v>0</v>
      </c>
      <c r="H5" s="6">
        <v>0</v>
      </c>
      <c r="I5" s="31">
        <f t="shared" si="3"/>
        <v>0</v>
      </c>
      <c r="J5" s="6">
        <v>0</v>
      </c>
      <c r="K5" s="31">
        <f t="shared" si="4"/>
        <v>0</v>
      </c>
      <c r="L5" s="6">
        <v>0</v>
      </c>
      <c r="M5" s="31">
        <f t="shared" si="5"/>
        <v>0</v>
      </c>
      <c r="N5" s="6">
        <v>0</v>
      </c>
      <c r="O5" s="31">
        <f t="shared" si="6"/>
        <v>0</v>
      </c>
      <c r="P5" s="6">
        <v>0</v>
      </c>
      <c r="Q5" s="31">
        <f t="shared" si="7"/>
        <v>0</v>
      </c>
      <c r="R5" s="6">
        <v>0</v>
      </c>
      <c r="S5" s="31">
        <f t="shared" si="8"/>
        <v>0</v>
      </c>
      <c r="T5" s="6">
        <v>0</v>
      </c>
      <c r="U5" s="31">
        <f t="shared" si="9"/>
        <v>0</v>
      </c>
      <c r="V5" s="6">
        <v>0</v>
      </c>
      <c r="W5" s="31">
        <f t="shared" si="10"/>
        <v>0</v>
      </c>
      <c r="X5" s="6">
        <v>0</v>
      </c>
      <c r="Y5" s="31">
        <f t="shared" si="11"/>
        <v>0</v>
      </c>
    </row>
    <row r="6" spans="1:25" ht="24">
      <c r="A6" s="41" t="s">
        <v>72</v>
      </c>
      <c r="B6" s="6">
        <v>121076926.7</v>
      </c>
      <c r="C6" s="20">
        <f t="shared" si="0"/>
        <v>0.0167</v>
      </c>
      <c r="D6" s="6">
        <v>65992710.62</v>
      </c>
      <c r="E6" s="20">
        <f t="shared" si="1"/>
        <v>0.0087</v>
      </c>
      <c r="F6" s="6">
        <v>171246547.6</v>
      </c>
      <c r="G6" s="20">
        <f t="shared" si="2"/>
        <v>0.0227</v>
      </c>
      <c r="H6" s="6">
        <v>161714372.72</v>
      </c>
      <c r="I6" s="31">
        <f>+ROUNDDOWN(H6/H$39,4)</f>
        <v>0.0203</v>
      </c>
      <c r="J6" s="6">
        <v>193725664.45</v>
      </c>
      <c r="K6" s="31">
        <f>+ROUNDUP(J6/J$39,4)</f>
        <v>0.0248</v>
      </c>
      <c r="L6" s="6">
        <v>224580419.04</v>
      </c>
      <c r="M6" s="31">
        <f t="shared" si="5"/>
        <v>0.0284</v>
      </c>
      <c r="N6" s="6">
        <v>228614654.74</v>
      </c>
      <c r="O6" s="31">
        <f t="shared" si="6"/>
        <v>0.0285</v>
      </c>
      <c r="P6" s="6">
        <v>277411370.58</v>
      </c>
      <c r="Q6" s="31">
        <f t="shared" si="7"/>
        <v>0.0339</v>
      </c>
      <c r="R6" s="6">
        <v>343657555.76</v>
      </c>
      <c r="S6" s="31">
        <f t="shared" si="8"/>
        <v>0.0422</v>
      </c>
      <c r="T6" s="6">
        <v>408351794.14</v>
      </c>
      <c r="U6" s="31">
        <f t="shared" si="9"/>
        <v>0.0496</v>
      </c>
      <c r="V6" s="6">
        <v>202246664.38</v>
      </c>
      <c r="W6" s="31">
        <f t="shared" si="10"/>
        <v>0.0254</v>
      </c>
      <c r="X6" s="6">
        <v>244976847.34</v>
      </c>
      <c r="Y6" s="31">
        <f t="shared" si="11"/>
        <v>0.0303</v>
      </c>
    </row>
    <row r="7" spans="1:25" ht="24">
      <c r="A7" s="41" t="s">
        <v>73</v>
      </c>
      <c r="B7" s="6">
        <v>0</v>
      </c>
      <c r="C7" s="20">
        <f t="shared" si="0"/>
        <v>0</v>
      </c>
      <c r="D7" s="6">
        <v>0</v>
      </c>
      <c r="E7" s="20">
        <f t="shared" si="1"/>
        <v>0</v>
      </c>
      <c r="F7" s="6">
        <v>0</v>
      </c>
      <c r="G7" s="20">
        <f t="shared" si="2"/>
        <v>0</v>
      </c>
      <c r="H7" s="6">
        <v>0</v>
      </c>
      <c r="I7" s="31">
        <f t="shared" si="3"/>
        <v>0</v>
      </c>
      <c r="J7" s="6">
        <v>0</v>
      </c>
      <c r="K7" s="31">
        <f t="shared" si="4"/>
        <v>0</v>
      </c>
      <c r="L7" s="6">
        <v>0</v>
      </c>
      <c r="M7" s="31">
        <f t="shared" si="5"/>
        <v>0</v>
      </c>
      <c r="N7" s="6">
        <v>0</v>
      </c>
      <c r="O7" s="31">
        <f t="shared" si="6"/>
        <v>0</v>
      </c>
      <c r="P7" s="6">
        <v>0</v>
      </c>
      <c r="Q7" s="31">
        <f t="shared" si="7"/>
        <v>0</v>
      </c>
      <c r="R7" s="6">
        <v>0</v>
      </c>
      <c r="S7" s="31">
        <f t="shared" si="8"/>
        <v>0</v>
      </c>
      <c r="T7" s="6">
        <v>0</v>
      </c>
      <c r="U7" s="31">
        <f t="shared" si="9"/>
        <v>0</v>
      </c>
      <c r="V7" s="6">
        <v>0</v>
      </c>
      <c r="W7" s="31">
        <f t="shared" si="10"/>
        <v>0</v>
      </c>
      <c r="X7" s="6">
        <v>0</v>
      </c>
      <c r="Y7" s="31">
        <f t="shared" si="11"/>
        <v>0</v>
      </c>
    </row>
    <row r="8" spans="1:25" ht="24">
      <c r="A8" s="41" t="s">
        <v>74</v>
      </c>
      <c r="B8" s="6">
        <v>5211059900.65</v>
      </c>
      <c r="C8" s="20">
        <f t="shared" si="0"/>
        <v>0.717</v>
      </c>
      <c r="D8" s="6">
        <v>5504844846.45</v>
      </c>
      <c r="E8" s="20">
        <f t="shared" si="1"/>
        <v>0.7257</v>
      </c>
      <c r="F8" s="6">
        <v>5521058592.049999</v>
      </c>
      <c r="G8" s="20">
        <f>+ROUNDDOWN(F8/F$39,4)</f>
        <v>0.7319</v>
      </c>
      <c r="H8" s="6">
        <v>5973287848.5</v>
      </c>
      <c r="I8" s="31">
        <f t="shared" si="3"/>
        <v>0.7521</v>
      </c>
      <c r="J8" s="6">
        <v>5854463934.67</v>
      </c>
      <c r="K8" s="31">
        <f t="shared" si="4"/>
        <v>0.7479</v>
      </c>
      <c r="L8" s="6">
        <v>5921295167.18</v>
      </c>
      <c r="M8" s="31">
        <f t="shared" si="5"/>
        <v>0.7491</v>
      </c>
      <c r="N8" s="6">
        <v>6017327271.76</v>
      </c>
      <c r="O8" s="31">
        <f t="shared" si="6"/>
        <v>0.7502</v>
      </c>
      <c r="P8" s="6">
        <v>6187969372.87</v>
      </c>
      <c r="Q8" s="31">
        <f t="shared" si="7"/>
        <v>0.7563</v>
      </c>
      <c r="R8" s="6">
        <v>6120953475.32</v>
      </c>
      <c r="S8" s="31">
        <f t="shared" si="8"/>
        <v>0.7512</v>
      </c>
      <c r="T8" s="6">
        <v>6195192467.48</v>
      </c>
      <c r="U8" s="31">
        <f t="shared" si="9"/>
        <v>0.7529</v>
      </c>
      <c r="V8" s="6">
        <v>6146563773.35</v>
      </c>
      <c r="W8" s="31">
        <f t="shared" si="10"/>
        <v>0.7719</v>
      </c>
      <c r="X8" s="6">
        <v>6327577657.13</v>
      </c>
      <c r="Y8" s="31">
        <f t="shared" si="11"/>
        <v>0.7815</v>
      </c>
    </row>
    <row r="9" spans="1:25" ht="12">
      <c r="A9" s="41" t="s">
        <v>75</v>
      </c>
      <c r="B9" s="6">
        <v>0</v>
      </c>
      <c r="C9" s="20">
        <f t="shared" si="0"/>
        <v>0</v>
      </c>
      <c r="D9" s="6">
        <v>0</v>
      </c>
      <c r="E9" s="20">
        <f t="shared" si="1"/>
        <v>0</v>
      </c>
      <c r="F9" s="6">
        <v>0</v>
      </c>
      <c r="G9" s="20">
        <f t="shared" si="2"/>
        <v>0</v>
      </c>
      <c r="H9" s="6">
        <v>0</v>
      </c>
      <c r="I9" s="31">
        <f t="shared" si="3"/>
        <v>0</v>
      </c>
      <c r="J9" s="6">
        <v>0</v>
      </c>
      <c r="K9" s="31">
        <f t="shared" si="4"/>
        <v>0</v>
      </c>
      <c r="L9" s="6">
        <v>0</v>
      </c>
      <c r="M9" s="31">
        <f t="shared" si="5"/>
        <v>0</v>
      </c>
      <c r="N9" s="6">
        <v>37153.26</v>
      </c>
      <c r="O9" s="31">
        <f t="shared" si="6"/>
        <v>0</v>
      </c>
      <c r="P9" s="6">
        <v>37153.26</v>
      </c>
      <c r="Q9" s="31">
        <f t="shared" si="7"/>
        <v>0</v>
      </c>
      <c r="R9" s="6">
        <v>10713112.26</v>
      </c>
      <c r="S9" s="31">
        <f t="shared" si="8"/>
        <v>0.0013</v>
      </c>
      <c r="T9" s="6">
        <v>8388253.5</v>
      </c>
      <c r="U9" s="31">
        <f t="shared" si="9"/>
        <v>0.001</v>
      </c>
      <c r="V9" s="6">
        <v>6354737.5</v>
      </c>
      <c r="W9" s="31">
        <f t="shared" si="10"/>
        <v>0.0008</v>
      </c>
      <c r="X9" s="6">
        <v>9659201</v>
      </c>
      <c r="Y9" s="31">
        <f t="shared" si="11"/>
        <v>0.0012</v>
      </c>
    </row>
    <row r="10" spans="1:25" ht="24">
      <c r="A10" s="41" t="s">
        <v>76</v>
      </c>
      <c r="B10" s="6">
        <v>565131050.18</v>
      </c>
      <c r="C10" s="20">
        <f t="shared" si="0"/>
        <v>0.0778</v>
      </c>
      <c r="D10" s="6">
        <v>645523398.33</v>
      </c>
      <c r="E10" s="20">
        <f t="shared" si="1"/>
        <v>0.0851</v>
      </c>
      <c r="F10" s="6">
        <v>645993768.2199999</v>
      </c>
      <c r="G10" s="20">
        <f t="shared" si="2"/>
        <v>0.0856</v>
      </c>
      <c r="H10" s="6">
        <v>677037584.74</v>
      </c>
      <c r="I10" s="31">
        <f t="shared" si="3"/>
        <v>0.0852</v>
      </c>
      <c r="J10" s="6">
        <v>713337323.21</v>
      </c>
      <c r="K10" s="31">
        <f t="shared" si="4"/>
        <v>0.0911</v>
      </c>
      <c r="L10" s="6">
        <v>702160190.43</v>
      </c>
      <c r="M10" s="31">
        <f t="shared" si="5"/>
        <v>0.0888</v>
      </c>
      <c r="N10" s="6">
        <v>697609489.33</v>
      </c>
      <c r="O10" s="31">
        <f t="shared" si="6"/>
        <v>0.087</v>
      </c>
      <c r="P10" s="6">
        <v>675662888.73</v>
      </c>
      <c r="Q10" s="31">
        <f t="shared" si="7"/>
        <v>0.0826</v>
      </c>
      <c r="R10" s="6">
        <v>718527856.23</v>
      </c>
      <c r="S10" s="31">
        <f t="shared" si="8"/>
        <v>0.0882</v>
      </c>
      <c r="T10" s="6">
        <v>673019497.34</v>
      </c>
      <c r="U10" s="31">
        <f t="shared" si="9"/>
        <v>0.0818</v>
      </c>
      <c r="V10" s="6">
        <v>666362822.3</v>
      </c>
      <c r="W10" s="31">
        <f t="shared" si="10"/>
        <v>0.0837</v>
      </c>
      <c r="X10" s="6">
        <v>563375626.21</v>
      </c>
      <c r="Y10" s="31">
        <f t="shared" si="11"/>
        <v>0.0696</v>
      </c>
    </row>
    <row r="11" spans="1:25" ht="12">
      <c r="A11" s="41" t="s">
        <v>77</v>
      </c>
      <c r="B11" s="6">
        <v>0</v>
      </c>
      <c r="C11" s="20">
        <f t="shared" si="0"/>
        <v>0</v>
      </c>
      <c r="D11" s="6">
        <v>0</v>
      </c>
      <c r="E11" s="20">
        <f t="shared" si="1"/>
        <v>0</v>
      </c>
      <c r="F11" s="6">
        <v>0</v>
      </c>
      <c r="G11" s="20">
        <f t="shared" si="2"/>
        <v>0</v>
      </c>
      <c r="H11" s="6">
        <v>0</v>
      </c>
      <c r="I11" s="31">
        <f t="shared" si="3"/>
        <v>0</v>
      </c>
      <c r="J11" s="6">
        <v>0</v>
      </c>
      <c r="K11" s="31">
        <f t="shared" si="4"/>
        <v>0</v>
      </c>
      <c r="L11" s="6">
        <v>0</v>
      </c>
      <c r="M11" s="31">
        <f t="shared" si="5"/>
        <v>0</v>
      </c>
      <c r="N11" s="6">
        <v>0</v>
      </c>
      <c r="O11" s="31">
        <f t="shared" si="6"/>
        <v>0</v>
      </c>
      <c r="P11" s="6">
        <v>0</v>
      </c>
      <c r="Q11" s="31">
        <f t="shared" si="7"/>
        <v>0</v>
      </c>
      <c r="R11" s="6">
        <v>0</v>
      </c>
      <c r="S11" s="31">
        <f t="shared" si="8"/>
        <v>0</v>
      </c>
      <c r="T11" s="6">
        <v>0</v>
      </c>
      <c r="U11" s="31">
        <f t="shared" si="9"/>
        <v>0</v>
      </c>
      <c r="V11" s="6">
        <v>0</v>
      </c>
      <c r="W11" s="31">
        <f t="shared" si="10"/>
        <v>0</v>
      </c>
      <c r="X11" s="6">
        <v>0</v>
      </c>
      <c r="Y11" s="31">
        <f t="shared" si="11"/>
        <v>0</v>
      </c>
    </row>
    <row r="12" spans="1:25" ht="12">
      <c r="A12" s="41" t="s">
        <v>78</v>
      </c>
      <c r="B12" s="6">
        <v>0</v>
      </c>
      <c r="C12" s="20">
        <f t="shared" si="0"/>
        <v>0</v>
      </c>
      <c r="D12" s="6">
        <v>0</v>
      </c>
      <c r="E12" s="20">
        <f t="shared" si="1"/>
        <v>0</v>
      </c>
      <c r="F12" s="6">
        <v>0</v>
      </c>
      <c r="G12" s="20">
        <f t="shared" si="2"/>
        <v>0</v>
      </c>
      <c r="H12" s="6">
        <v>0</v>
      </c>
      <c r="I12" s="31">
        <f t="shared" si="3"/>
        <v>0</v>
      </c>
      <c r="J12" s="6">
        <v>0</v>
      </c>
      <c r="K12" s="31">
        <f t="shared" si="4"/>
        <v>0</v>
      </c>
      <c r="L12" s="6">
        <v>0</v>
      </c>
      <c r="M12" s="31">
        <f t="shared" si="5"/>
        <v>0</v>
      </c>
      <c r="N12" s="6">
        <v>0</v>
      </c>
      <c r="O12" s="31">
        <f t="shared" si="6"/>
        <v>0</v>
      </c>
      <c r="P12" s="6">
        <v>0</v>
      </c>
      <c r="Q12" s="31">
        <f t="shared" si="7"/>
        <v>0</v>
      </c>
      <c r="R12" s="6">
        <v>0</v>
      </c>
      <c r="S12" s="31">
        <f t="shared" si="8"/>
        <v>0</v>
      </c>
      <c r="T12" s="6">
        <v>0</v>
      </c>
      <c r="U12" s="31">
        <f t="shared" si="9"/>
        <v>0</v>
      </c>
      <c r="V12" s="6">
        <v>0</v>
      </c>
      <c r="W12" s="31">
        <f t="shared" si="10"/>
        <v>0</v>
      </c>
      <c r="X12" s="6">
        <v>0</v>
      </c>
      <c r="Y12" s="31">
        <f t="shared" si="11"/>
        <v>0</v>
      </c>
    </row>
    <row r="13" spans="1:25" ht="24">
      <c r="A13" s="41" t="s">
        <v>79</v>
      </c>
      <c r="B13" s="6">
        <v>0</v>
      </c>
      <c r="C13" s="20">
        <f t="shared" si="0"/>
        <v>0</v>
      </c>
      <c r="D13" s="6">
        <v>0</v>
      </c>
      <c r="E13" s="20">
        <f t="shared" si="1"/>
        <v>0</v>
      </c>
      <c r="F13" s="6">
        <v>0</v>
      </c>
      <c r="G13" s="20">
        <f t="shared" si="2"/>
        <v>0</v>
      </c>
      <c r="H13" s="6">
        <v>0</v>
      </c>
      <c r="I13" s="31">
        <f t="shared" si="3"/>
        <v>0</v>
      </c>
      <c r="J13" s="6">
        <v>0</v>
      </c>
      <c r="K13" s="31">
        <f t="shared" si="4"/>
        <v>0</v>
      </c>
      <c r="L13" s="6">
        <v>0</v>
      </c>
      <c r="M13" s="31">
        <f t="shared" si="5"/>
        <v>0</v>
      </c>
      <c r="N13" s="6">
        <v>0</v>
      </c>
      <c r="O13" s="31">
        <f t="shared" si="6"/>
        <v>0</v>
      </c>
      <c r="P13" s="6">
        <v>0</v>
      </c>
      <c r="Q13" s="31">
        <f t="shared" si="7"/>
        <v>0</v>
      </c>
      <c r="R13" s="6">
        <v>0</v>
      </c>
      <c r="S13" s="31">
        <f t="shared" si="8"/>
        <v>0</v>
      </c>
      <c r="T13" s="6">
        <v>0</v>
      </c>
      <c r="U13" s="31">
        <f t="shared" si="9"/>
        <v>0</v>
      </c>
      <c r="V13" s="6">
        <v>0</v>
      </c>
      <c r="W13" s="31">
        <f t="shared" si="10"/>
        <v>0</v>
      </c>
      <c r="X13" s="6">
        <v>0</v>
      </c>
      <c r="Y13" s="31">
        <f t="shared" si="11"/>
        <v>0</v>
      </c>
    </row>
    <row r="14" spans="1:25" ht="24">
      <c r="A14" s="41" t="s">
        <v>80</v>
      </c>
      <c r="B14" s="6">
        <v>0</v>
      </c>
      <c r="C14" s="20">
        <f t="shared" si="0"/>
        <v>0</v>
      </c>
      <c r="D14" s="6">
        <v>0</v>
      </c>
      <c r="E14" s="20">
        <f t="shared" si="1"/>
        <v>0</v>
      </c>
      <c r="F14" s="6">
        <v>0</v>
      </c>
      <c r="G14" s="20">
        <f t="shared" si="2"/>
        <v>0</v>
      </c>
      <c r="H14" s="6">
        <v>0</v>
      </c>
      <c r="I14" s="31">
        <f t="shared" si="3"/>
        <v>0</v>
      </c>
      <c r="J14" s="6">
        <v>0</v>
      </c>
      <c r="K14" s="31">
        <f t="shared" si="4"/>
        <v>0</v>
      </c>
      <c r="L14" s="6">
        <v>0</v>
      </c>
      <c r="M14" s="31">
        <f t="shared" si="5"/>
        <v>0</v>
      </c>
      <c r="N14" s="6">
        <v>0</v>
      </c>
      <c r="O14" s="31">
        <f t="shared" si="6"/>
        <v>0</v>
      </c>
      <c r="P14" s="6">
        <v>0</v>
      </c>
      <c r="Q14" s="31">
        <f t="shared" si="7"/>
        <v>0</v>
      </c>
      <c r="R14" s="6">
        <v>0</v>
      </c>
      <c r="S14" s="31">
        <f t="shared" si="8"/>
        <v>0</v>
      </c>
      <c r="T14" s="6">
        <v>0</v>
      </c>
      <c r="U14" s="31">
        <f t="shared" si="9"/>
        <v>0</v>
      </c>
      <c r="V14" s="6">
        <v>0</v>
      </c>
      <c r="W14" s="31">
        <f t="shared" si="10"/>
        <v>0</v>
      </c>
      <c r="X14" s="6">
        <v>0</v>
      </c>
      <c r="Y14" s="31">
        <f t="shared" si="11"/>
        <v>0</v>
      </c>
    </row>
    <row r="15" spans="1:25" ht="24">
      <c r="A15" s="41" t="s">
        <v>81</v>
      </c>
      <c r="B15" s="6">
        <v>0</v>
      </c>
      <c r="C15" s="20">
        <f t="shared" si="0"/>
        <v>0</v>
      </c>
      <c r="D15" s="6">
        <v>0</v>
      </c>
      <c r="E15" s="20">
        <f t="shared" si="1"/>
        <v>0</v>
      </c>
      <c r="F15" s="6">
        <v>0</v>
      </c>
      <c r="G15" s="20">
        <f t="shared" si="2"/>
        <v>0</v>
      </c>
      <c r="H15" s="6">
        <v>0</v>
      </c>
      <c r="I15" s="31">
        <f t="shared" si="3"/>
        <v>0</v>
      </c>
      <c r="J15" s="6">
        <v>0</v>
      </c>
      <c r="K15" s="31">
        <f t="shared" si="4"/>
        <v>0</v>
      </c>
      <c r="L15" s="6">
        <v>0</v>
      </c>
      <c r="M15" s="31">
        <f t="shared" si="5"/>
        <v>0</v>
      </c>
      <c r="N15" s="6">
        <v>0</v>
      </c>
      <c r="O15" s="31">
        <f t="shared" si="6"/>
        <v>0</v>
      </c>
      <c r="P15" s="6">
        <v>0</v>
      </c>
      <c r="Q15" s="31">
        <f t="shared" si="7"/>
        <v>0</v>
      </c>
      <c r="R15" s="6">
        <v>0</v>
      </c>
      <c r="S15" s="31">
        <f t="shared" si="8"/>
        <v>0</v>
      </c>
      <c r="T15" s="6">
        <v>0</v>
      </c>
      <c r="U15" s="31">
        <f t="shared" si="9"/>
        <v>0</v>
      </c>
      <c r="V15" s="6">
        <v>0</v>
      </c>
      <c r="W15" s="31">
        <f t="shared" si="10"/>
        <v>0</v>
      </c>
      <c r="X15" s="6">
        <v>0</v>
      </c>
      <c r="Y15" s="31">
        <f t="shared" si="11"/>
        <v>0</v>
      </c>
    </row>
    <row r="16" spans="1:25" ht="12">
      <c r="A16" s="41" t="s">
        <v>82</v>
      </c>
      <c r="B16" s="6">
        <v>80497474.4</v>
      </c>
      <c r="C16" s="20">
        <f t="shared" si="0"/>
        <v>0.0111</v>
      </c>
      <c r="D16" s="6">
        <v>80763817.85</v>
      </c>
      <c r="E16" s="20">
        <f t="shared" si="1"/>
        <v>0.0106</v>
      </c>
      <c r="F16" s="6">
        <v>81123303.3</v>
      </c>
      <c r="G16" s="20">
        <f t="shared" si="2"/>
        <v>0.0108</v>
      </c>
      <c r="H16" s="6">
        <v>27970571</v>
      </c>
      <c r="I16" s="31">
        <f t="shared" si="3"/>
        <v>0.0035</v>
      </c>
      <c r="J16" s="6">
        <v>28082998.95</v>
      </c>
      <c r="K16" s="31">
        <f t="shared" si="4"/>
        <v>0.0036</v>
      </c>
      <c r="L16" s="6">
        <v>28175821.9</v>
      </c>
      <c r="M16" s="31">
        <f t="shared" si="5"/>
        <v>0.0036</v>
      </c>
      <c r="N16" s="6">
        <v>28308307.35</v>
      </c>
      <c r="O16" s="31">
        <f t="shared" si="6"/>
        <v>0.0035</v>
      </c>
      <c r="P16" s="6">
        <v>28378295.35</v>
      </c>
      <c r="Q16" s="31">
        <f t="shared" si="7"/>
        <v>0.0035</v>
      </c>
      <c r="R16" s="6">
        <v>28474362.85</v>
      </c>
      <c r="S16" s="31">
        <f t="shared" si="8"/>
        <v>0.0035</v>
      </c>
      <c r="T16" s="6">
        <v>16787136.2</v>
      </c>
      <c r="U16" s="31">
        <f t="shared" si="9"/>
        <v>0.002</v>
      </c>
      <c r="V16" s="6">
        <v>16853866</v>
      </c>
      <c r="W16" s="31">
        <f t="shared" si="10"/>
        <v>0.0021</v>
      </c>
      <c r="X16" s="6">
        <v>16836418.3</v>
      </c>
      <c r="Y16" s="31">
        <f t="shared" si="11"/>
        <v>0.0021</v>
      </c>
    </row>
    <row r="17" spans="1:25" ht="24">
      <c r="A17" s="41" t="s">
        <v>83</v>
      </c>
      <c r="B17" s="6">
        <v>0</v>
      </c>
      <c r="C17" s="20">
        <f t="shared" si="0"/>
        <v>0</v>
      </c>
      <c r="D17" s="6">
        <v>0</v>
      </c>
      <c r="E17" s="20">
        <f t="shared" si="1"/>
        <v>0</v>
      </c>
      <c r="F17" s="6">
        <v>0</v>
      </c>
      <c r="G17" s="20">
        <f t="shared" si="2"/>
        <v>0</v>
      </c>
      <c r="H17" s="6">
        <v>0</v>
      </c>
      <c r="I17" s="31">
        <f t="shared" si="3"/>
        <v>0</v>
      </c>
      <c r="J17" s="6">
        <v>0</v>
      </c>
      <c r="K17" s="31">
        <f t="shared" si="4"/>
        <v>0</v>
      </c>
      <c r="L17" s="6">
        <v>0</v>
      </c>
      <c r="M17" s="31">
        <f t="shared" si="5"/>
        <v>0</v>
      </c>
      <c r="N17" s="6">
        <v>0</v>
      </c>
      <c r="O17" s="31">
        <f t="shared" si="6"/>
        <v>0</v>
      </c>
      <c r="P17" s="6">
        <v>0</v>
      </c>
      <c r="Q17" s="31">
        <f t="shared" si="7"/>
        <v>0</v>
      </c>
      <c r="R17" s="6">
        <v>0</v>
      </c>
      <c r="S17" s="31">
        <f t="shared" si="8"/>
        <v>0</v>
      </c>
      <c r="T17" s="6">
        <v>0</v>
      </c>
      <c r="U17" s="31">
        <f t="shared" si="9"/>
        <v>0</v>
      </c>
      <c r="V17" s="6">
        <v>0</v>
      </c>
      <c r="W17" s="31">
        <f t="shared" si="10"/>
        <v>0</v>
      </c>
      <c r="X17" s="6">
        <v>0</v>
      </c>
      <c r="Y17" s="31">
        <f t="shared" si="11"/>
        <v>0</v>
      </c>
    </row>
    <row r="18" spans="1:25" ht="24">
      <c r="A18" s="41" t="s">
        <v>84</v>
      </c>
      <c r="B18" s="6">
        <v>135498717.54</v>
      </c>
      <c r="C18" s="20">
        <f t="shared" si="0"/>
        <v>0.0186</v>
      </c>
      <c r="D18" s="6">
        <v>133732659.87</v>
      </c>
      <c r="E18" s="20">
        <f t="shared" si="1"/>
        <v>0.0176</v>
      </c>
      <c r="F18" s="6">
        <v>134153985.6</v>
      </c>
      <c r="G18" s="20">
        <f t="shared" si="2"/>
        <v>0.0178</v>
      </c>
      <c r="H18" s="6">
        <v>137202927.93</v>
      </c>
      <c r="I18" s="31">
        <f t="shared" si="3"/>
        <v>0.0173</v>
      </c>
      <c r="J18" s="6">
        <v>135796937.04</v>
      </c>
      <c r="K18" s="31">
        <f t="shared" si="4"/>
        <v>0.0173</v>
      </c>
      <c r="L18" s="6">
        <v>135321400.08</v>
      </c>
      <c r="M18" s="31">
        <f t="shared" si="5"/>
        <v>0.0171</v>
      </c>
      <c r="N18" s="6">
        <v>135604683.9</v>
      </c>
      <c r="O18" s="31">
        <f t="shared" si="6"/>
        <v>0.0169</v>
      </c>
      <c r="P18" s="6">
        <v>135173817.72</v>
      </c>
      <c r="Q18" s="31">
        <f t="shared" si="7"/>
        <v>0.0165</v>
      </c>
      <c r="R18" s="6">
        <v>136609176.51</v>
      </c>
      <c r="S18" s="31">
        <f>+ROUNDDOWN(R18/R$39,4)</f>
        <v>0.0167</v>
      </c>
      <c r="T18" s="6">
        <v>142960060.35</v>
      </c>
      <c r="U18" s="31">
        <f t="shared" si="9"/>
        <v>0.0174</v>
      </c>
      <c r="V18" s="6">
        <v>157786085.82</v>
      </c>
      <c r="W18" s="31">
        <f t="shared" si="10"/>
        <v>0.0198</v>
      </c>
      <c r="X18" s="6">
        <v>127344551.73</v>
      </c>
      <c r="Y18" s="31">
        <f t="shared" si="11"/>
        <v>0.0157</v>
      </c>
    </row>
    <row r="19" spans="1:25" ht="24">
      <c r="A19" s="41" t="s">
        <v>85</v>
      </c>
      <c r="B19" s="6">
        <v>0</v>
      </c>
      <c r="C19" s="20">
        <f t="shared" si="0"/>
        <v>0</v>
      </c>
      <c r="D19" s="6">
        <v>0</v>
      </c>
      <c r="E19" s="20">
        <f t="shared" si="1"/>
        <v>0</v>
      </c>
      <c r="F19" s="6">
        <v>0</v>
      </c>
      <c r="G19" s="20">
        <f t="shared" si="2"/>
        <v>0</v>
      </c>
      <c r="H19" s="6">
        <v>0</v>
      </c>
      <c r="I19" s="31">
        <f t="shared" si="3"/>
        <v>0</v>
      </c>
      <c r="J19" s="6">
        <v>0</v>
      </c>
      <c r="K19" s="31">
        <f t="shared" si="4"/>
        <v>0</v>
      </c>
      <c r="L19" s="6">
        <v>0</v>
      </c>
      <c r="M19" s="31">
        <f t="shared" si="5"/>
        <v>0</v>
      </c>
      <c r="N19" s="6">
        <v>0</v>
      </c>
      <c r="O19" s="31">
        <f t="shared" si="6"/>
        <v>0</v>
      </c>
      <c r="P19" s="6">
        <v>0</v>
      </c>
      <c r="Q19" s="31">
        <f t="shared" si="7"/>
        <v>0</v>
      </c>
      <c r="R19" s="6">
        <v>0</v>
      </c>
      <c r="S19" s="31">
        <f t="shared" si="8"/>
        <v>0</v>
      </c>
      <c r="T19" s="6">
        <v>0</v>
      </c>
      <c r="U19" s="31">
        <f t="shared" si="9"/>
        <v>0</v>
      </c>
      <c r="V19" s="6">
        <v>0</v>
      </c>
      <c r="W19" s="31">
        <f t="shared" si="10"/>
        <v>0</v>
      </c>
      <c r="X19" s="6">
        <v>0</v>
      </c>
      <c r="Y19" s="31">
        <f t="shared" si="11"/>
        <v>0</v>
      </c>
    </row>
    <row r="20" spans="1:25" ht="12">
      <c r="A20" s="42" t="s">
        <v>86</v>
      </c>
      <c r="B20" s="6">
        <v>0</v>
      </c>
      <c r="C20" s="20">
        <f t="shared" si="0"/>
        <v>0</v>
      </c>
      <c r="D20" s="6">
        <v>0</v>
      </c>
      <c r="E20" s="20">
        <f t="shared" si="1"/>
        <v>0</v>
      </c>
      <c r="F20" s="6">
        <v>0</v>
      </c>
      <c r="G20" s="20">
        <f t="shared" si="2"/>
        <v>0</v>
      </c>
      <c r="H20" s="6">
        <v>0</v>
      </c>
      <c r="I20" s="31">
        <f t="shared" si="3"/>
        <v>0</v>
      </c>
      <c r="J20" s="6">
        <v>0</v>
      </c>
      <c r="K20" s="31">
        <f t="shared" si="4"/>
        <v>0</v>
      </c>
      <c r="L20" s="6">
        <v>0</v>
      </c>
      <c r="M20" s="31">
        <f t="shared" si="5"/>
        <v>0</v>
      </c>
      <c r="N20" s="6">
        <v>0</v>
      </c>
      <c r="O20" s="31">
        <f t="shared" si="6"/>
        <v>0</v>
      </c>
      <c r="P20" s="6">
        <v>0</v>
      </c>
      <c r="Q20" s="31">
        <f t="shared" si="7"/>
        <v>0</v>
      </c>
      <c r="R20" s="6">
        <v>0</v>
      </c>
      <c r="S20" s="31">
        <f t="shared" si="8"/>
        <v>0</v>
      </c>
      <c r="T20" s="6">
        <v>0</v>
      </c>
      <c r="U20" s="31">
        <f t="shared" si="9"/>
        <v>0</v>
      </c>
      <c r="V20" s="6">
        <v>0</v>
      </c>
      <c r="W20" s="31">
        <f t="shared" si="10"/>
        <v>0</v>
      </c>
      <c r="X20" s="6">
        <v>0</v>
      </c>
      <c r="Y20" s="31">
        <f t="shared" si="11"/>
        <v>0</v>
      </c>
    </row>
    <row r="21" spans="1:25" ht="36">
      <c r="A21" s="43" t="s">
        <v>87</v>
      </c>
      <c r="B21" s="6">
        <v>0</v>
      </c>
      <c r="C21" s="20">
        <f t="shared" si="0"/>
        <v>0</v>
      </c>
      <c r="D21" s="6">
        <v>0</v>
      </c>
      <c r="E21" s="20">
        <f t="shared" si="1"/>
        <v>0</v>
      </c>
      <c r="F21" s="6">
        <v>0</v>
      </c>
      <c r="G21" s="20">
        <f t="shared" si="2"/>
        <v>0</v>
      </c>
      <c r="H21" s="6">
        <v>0</v>
      </c>
      <c r="I21" s="31">
        <f t="shared" si="3"/>
        <v>0</v>
      </c>
      <c r="J21" s="6">
        <v>0</v>
      </c>
      <c r="K21" s="31">
        <f t="shared" si="4"/>
        <v>0</v>
      </c>
      <c r="L21" s="6">
        <v>0</v>
      </c>
      <c r="M21" s="31">
        <f t="shared" si="5"/>
        <v>0</v>
      </c>
      <c r="N21" s="6">
        <v>0</v>
      </c>
      <c r="O21" s="31">
        <f t="shared" si="6"/>
        <v>0</v>
      </c>
      <c r="P21" s="6">
        <v>0</v>
      </c>
      <c r="Q21" s="31">
        <f t="shared" si="7"/>
        <v>0</v>
      </c>
      <c r="R21" s="6">
        <v>0</v>
      </c>
      <c r="S21" s="31">
        <f t="shared" si="8"/>
        <v>0</v>
      </c>
      <c r="T21" s="6">
        <v>0</v>
      </c>
      <c r="U21" s="31">
        <f t="shared" si="9"/>
        <v>0</v>
      </c>
      <c r="V21" s="6">
        <v>0</v>
      </c>
      <c r="W21" s="31">
        <f t="shared" si="10"/>
        <v>0</v>
      </c>
      <c r="X21" s="6">
        <v>0</v>
      </c>
      <c r="Y21" s="31">
        <f t="shared" si="11"/>
        <v>0</v>
      </c>
    </row>
    <row r="22" spans="1:25" ht="24">
      <c r="A22" s="43" t="s">
        <v>88</v>
      </c>
      <c r="B22" s="6">
        <v>151392834.4</v>
      </c>
      <c r="C22" s="20">
        <f t="shared" si="0"/>
        <v>0.0208</v>
      </c>
      <c r="D22" s="6">
        <v>151908902.4</v>
      </c>
      <c r="E22" s="20">
        <f t="shared" si="1"/>
        <v>0.02</v>
      </c>
      <c r="F22" s="6">
        <v>152486920.4</v>
      </c>
      <c r="G22" s="20">
        <f t="shared" si="2"/>
        <v>0.0202</v>
      </c>
      <c r="H22" s="6">
        <v>135839298.4</v>
      </c>
      <c r="I22" s="31">
        <f t="shared" si="3"/>
        <v>0.0171</v>
      </c>
      <c r="J22" s="6">
        <v>102877954.8</v>
      </c>
      <c r="K22" s="31">
        <f t="shared" si="4"/>
        <v>0.0131</v>
      </c>
      <c r="L22" s="6">
        <v>65513187.2</v>
      </c>
      <c r="M22" s="31">
        <f t="shared" si="5"/>
        <v>0.0083</v>
      </c>
      <c r="N22" s="6">
        <v>65621727.6</v>
      </c>
      <c r="O22" s="31">
        <f t="shared" si="6"/>
        <v>0.0082</v>
      </c>
      <c r="P22" s="6">
        <v>65879250.8</v>
      </c>
      <c r="Q22" s="31">
        <f t="shared" si="7"/>
        <v>0.0081</v>
      </c>
      <c r="R22" s="6">
        <v>66095455.2</v>
      </c>
      <c r="S22" s="31">
        <f t="shared" si="8"/>
        <v>0.0081</v>
      </c>
      <c r="T22" s="6">
        <v>66370736.4</v>
      </c>
      <c r="U22" s="31">
        <f t="shared" si="9"/>
        <v>0.0081</v>
      </c>
      <c r="V22" s="6">
        <v>65256884</v>
      </c>
      <c r="W22" s="31">
        <f t="shared" si="10"/>
        <v>0.0082</v>
      </c>
      <c r="X22" s="6">
        <v>65476048.4</v>
      </c>
      <c r="Y22" s="31">
        <f t="shared" si="11"/>
        <v>0.0081</v>
      </c>
    </row>
    <row r="23" spans="1:25" ht="36">
      <c r="A23" s="43" t="s">
        <v>89</v>
      </c>
      <c r="B23" s="6">
        <v>105823495.5</v>
      </c>
      <c r="C23" s="20">
        <f t="shared" si="0"/>
        <v>0.0146</v>
      </c>
      <c r="D23" s="6">
        <v>105902548</v>
      </c>
      <c r="E23" s="20">
        <f t="shared" si="1"/>
        <v>0.014</v>
      </c>
      <c r="F23" s="6">
        <v>48100942</v>
      </c>
      <c r="G23" s="20">
        <f t="shared" si="2"/>
        <v>0.0064</v>
      </c>
      <c r="H23" s="6">
        <v>37213222</v>
      </c>
      <c r="I23" s="31">
        <f t="shared" si="3"/>
        <v>0.0047</v>
      </c>
      <c r="J23" s="6">
        <v>16397200.9</v>
      </c>
      <c r="K23" s="31">
        <f t="shared" si="4"/>
        <v>0.0021</v>
      </c>
      <c r="L23" s="6">
        <v>2014832.9</v>
      </c>
      <c r="M23" s="31">
        <f t="shared" si="5"/>
        <v>0.0003</v>
      </c>
      <c r="N23" s="6">
        <v>2019321.1</v>
      </c>
      <c r="O23" s="31">
        <f>+ROUNDDOWN(N23/N$39,4)</f>
        <v>0.0002</v>
      </c>
      <c r="P23" s="6">
        <v>2011862.5</v>
      </c>
      <c r="Q23" s="31">
        <f>+ROUNDUP(P23/P$39,4)</f>
        <v>0.00030000000000000003</v>
      </c>
      <c r="R23" s="6">
        <v>2015548.3</v>
      </c>
      <c r="S23" s="31">
        <f t="shared" si="8"/>
        <v>0.0002</v>
      </c>
      <c r="T23" s="6">
        <v>2020687.7</v>
      </c>
      <c r="U23" s="31">
        <f>+ROUNDUP(T23/T$39,4)</f>
        <v>0.00030000000000000003</v>
      </c>
      <c r="V23" s="6">
        <v>2009968.5</v>
      </c>
      <c r="W23" s="31">
        <f>+ROUNDDOWN(V23/V$39,4)</f>
        <v>0.0002</v>
      </c>
      <c r="X23" s="6">
        <v>22045438.3</v>
      </c>
      <c r="Y23" s="31">
        <f t="shared" si="11"/>
        <v>0.0027</v>
      </c>
    </row>
    <row r="24" spans="1:25" ht="36">
      <c r="A24" s="43" t="s">
        <v>90</v>
      </c>
      <c r="B24" s="6">
        <v>0</v>
      </c>
      <c r="C24" s="20">
        <f t="shared" si="0"/>
        <v>0</v>
      </c>
      <c r="D24" s="6">
        <v>0</v>
      </c>
      <c r="E24" s="20">
        <f t="shared" si="1"/>
        <v>0</v>
      </c>
      <c r="F24" s="6">
        <v>0</v>
      </c>
      <c r="G24" s="20">
        <f t="shared" si="2"/>
        <v>0</v>
      </c>
      <c r="H24" s="6">
        <v>0</v>
      </c>
      <c r="I24" s="31">
        <f t="shared" si="3"/>
        <v>0</v>
      </c>
      <c r="J24" s="6">
        <v>0</v>
      </c>
      <c r="K24" s="31">
        <f t="shared" si="4"/>
        <v>0</v>
      </c>
      <c r="L24" s="6">
        <v>0</v>
      </c>
      <c r="M24" s="31">
        <f t="shared" si="5"/>
        <v>0</v>
      </c>
      <c r="N24" s="6">
        <v>0</v>
      </c>
      <c r="O24" s="31">
        <f t="shared" si="6"/>
        <v>0</v>
      </c>
      <c r="P24" s="6">
        <v>0</v>
      </c>
      <c r="Q24" s="31">
        <f t="shared" si="7"/>
        <v>0</v>
      </c>
      <c r="R24" s="6">
        <v>0</v>
      </c>
      <c r="S24" s="31">
        <f t="shared" si="8"/>
        <v>0</v>
      </c>
      <c r="T24" s="6">
        <v>0</v>
      </c>
      <c r="U24" s="31">
        <f t="shared" si="9"/>
        <v>0</v>
      </c>
      <c r="V24" s="6">
        <v>0</v>
      </c>
      <c r="W24" s="31">
        <f t="shared" si="10"/>
        <v>0</v>
      </c>
      <c r="X24" s="6">
        <v>0</v>
      </c>
      <c r="Y24" s="31">
        <f t="shared" si="11"/>
        <v>0</v>
      </c>
    </row>
    <row r="25" spans="1:25" ht="36">
      <c r="A25" s="43" t="s">
        <v>91</v>
      </c>
      <c r="B25" s="6">
        <v>0</v>
      </c>
      <c r="C25" s="20">
        <f t="shared" si="0"/>
        <v>0</v>
      </c>
      <c r="D25" s="6">
        <v>0</v>
      </c>
      <c r="E25" s="20">
        <f t="shared" si="1"/>
        <v>0</v>
      </c>
      <c r="F25" s="6">
        <v>0</v>
      </c>
      <c r="G25" s="20">
        <f t="shared" si="2"/>
        <v>0</v>
      </c>
      <c r="H25" s="6">
        <v>0</v>
      </c>
      <c r="I25" s="31">
        <f t="shared" si="3"/>
        <v>0</v>
      </c>
      <c r="J25" s="6">
        <v>0</v>
      </c>
      <c r="K25" s="31">
        <f t="shared" si="4"/>
        <v>0</v>
      </c>
      <c r="L25" s="6">
        <v>0</v>
      </c>
      <c r="M25" s="31">
        <f t="shared" si="5"/>
        <v>0</v>
      </c>
      <c r="N25" s="6">
        <v>0</v>
      </c>
      <c r="O25" s="31">
        <f t="shared" si="6"/>
        <v>0</v>
      </c>
      <c r="P25" s="6">
        <v>0</v>
      </c>
      <c r="Q25" s="31">
        <f t="shared" si="7"/>
        <v>0</v>
      </c>
      <c r="R25" s="6">
        <v>0</v>
      </c>
      <c r="S25" s="31">
        <f t="shared" si="8"/>
        <v>0</v>
      </c>
      <c r="T25" s="6">
        <v>0</v>
      </c>
      <c r="U25" s="31">
        <f t="shared" si="9"/>
        <v>0</v>
      </c>
      <c r="V25" s="6">
        <v>0</v>
      </c>
      <c r="W25" s="31">
        <f t="shared" si="10"/>
        <v>0</v>
      </c>
      <c r="X25" s="6">
        <v>0</v>
      </c>
      <c r="Y25" s="31">
        <f t="shared" si="11"/>
        <v>0</v>
      </c>
    </row>
    <row r="26" spans="1:25" ht="24">
      <c r="A26" s="43" t="s">
        <v>92</v>
      </c>
      <c r="B26" s="6">
        <v>446351184.67</v>
      </c>
      <c r="C26" s="20">
        <f t="shared" si="0"/>
        <v>0.0614</v>
      </c>
      <c r="D26" s="6">
        <v>451760734.49</v>
      </c>
      <c r="E26" s="20">
        <f t="shared" si="1"/>
        <v>0.0596</v>
      </c>
      <c r="F26" s="6">
        <v>397599266.72</v>
      </c>
      <c r="G26" s="20">
        <f t="shared" si="2"/>
        <v>0.0527</v>
      </c>
      <c r="H26" s="6">
        <v>398543096.32</v>
      </c>
      <c r="I26" s="31">
        <f t="shared" si="3"/>
        <v>0.0502</v>
      </c>
      <c r="J26" s="6">
        <v>369998089.84</v>
      </c>
      <c r="K26" s="31">
        <f t="shared" si="4"/>
        <v>0.0473</v>
      </c>
      <c r="L26" s="6">
        <v>370340650.92</v>
      </c>
      <c r="M26" s="31">
        <f>+ROUNDDOWN(L26/L$39,4)</f>
        <v>0.0468</v>
      </c>
      <c r="N26" s="6">
        <v>370417192.45</v>
      </c>
      <c r="O26" s="31">
        <f t="shared" si="6"/>
        <v>0.0462</v>
      </c>
      <c r="P26" s="6">
        <v>369942560.58</v>
      </c>
      <c r="Q26" s="31">
        <f t="shared" si="7"/>
        <v>0.0452</v>
      </c>
      <c r="R26" s="6">
        <v>369714050.92</v>
      </c>
      <c r="S26" s="31">
        <f t="shared" si="8"/>
        <v>0.0454</v>
      </c>
      <c r="T26" s="6">
        <v>415852380.11</v>
      </c>
      <c r="U26" s="31">
        <f t="shared" si="9"/>
        <v>0.0505</v>
      </c>
      <c r="V26" s="6">
        <v>436129051.91</v>
      </c>
      <c r="W26" s="31">
        <f t="shared" si="10"/>
        <v>0.0548</v>
      </c>
      <c r="X26" s="6">
        <v>419838698.25</v>
      </c>
      <c r="Y26" s="31">
        <f t="shared" si="11"/>
        <v>0.0519</v>
      </c>
    </row>
    <row r="27" spans="1:25" ht="24">
      <c r="A27" s="43" t="s">
        <v>93</v>
      </c>
      <c r="B27" s="6">
        <v>100569000</v>
      </c>
      <c r="C27" s="20">
        <f t="shared" si="0"/>
        <v>0.0138</v>
      </c>
      <c r="D27" s="6">
        <v>101308000</v>
      </c>
      <c r="E27" s="20">
        <f t="shared" si="1"/>
        <v>0.0134</v>
      </c>
      <c r="F27" s="6">
        <v>101807000</v>
      </c>
      <c r="G27" s="20">
        <f t="shared" si="2"/>
        <v>0.0135</v>
      </c>
      <c r="H27" s="6">
        <v>102256000</v>
      </c>
      <c r="I27" s="31">
        <f t="shared" si="3"/>
        <v>0.0129</v>
      </c>
      <c r="J27" s="6">
        <v>102788000</v>
      </c>
      <c r="K27" s="31">
        <f t="shared" si="4"/>
        <v>0.0131</v>
      </c>
      <c r="L27" s="6">
        <v>100303000</v>
      </c>
      <c r="M27" s="31">
        <f t="shared" si="5"/>
        <v>0.0127</v>
      </c>
      <c r="N27" s="6">
        <v>100812000</v>
      </c>
      <c r="O27" s="31">
        <f t="shared" si="6"/>
        <v>0.0126</v>
      </c>
      <c r="P27" s="6">
        <v>101321000</v>
      </c>
      <c r="Q27" s="31">
        <f t="shared" si="7"/>
        <v>0.0124</v>
      </c>
      <c r="R27" s="6">
        <v>106614904</v>
      </c>
      <c r="S27" s="31">
        <f t="shared" si="8"/>
        <v>0.0131</v>
      </c>
      <c r="T27" s="6">
        <v>107176864</v>
      </c>
      <c r="U27" s="31">
        <f t="shared" si="9"/>
        <v>0.013</v>
      </c>
      <c r="V27" s="6">
        <v>107689240</v>
      </c>
      <c r="W27" s="31">
        <f t="shared" si="10"/>
        <v>0.0135</v>
      </c>
      <c r="X27" s="6">
        <v>141888580</v>
      </c>
      <c r="Y27" s="31">
        <f t="shared" si="11"/>
        <v>0.0175</v>
      </c>
    </row>
    <row r="28" spans="1:25" ht="24">
      <c r="A28" s="43" t="s">
        <v>0</v>
      </c>
      <c r="B28" s="6">
        <v>0</v>
      </c>
      <c r="C28" s="20">
        <f t="shared" si="0"/>
        <v>0</v>
      </c>
      <c r="D28" s="6">
        <v>0</v>
      </c>
      <c r="E28" s="20">
        <f t="shared" si="1"/>
        <v>0</v>
      </c>
      <c r="F28" s="6">
        <v>0</v>
      </c>
      <c r="G28" s="20">
        <f t="shared" si="2"/>
        <v>0</v>
      </c>
      <c r="H28" s="6">
        <v>0</v>
      </c>
      <c r="I28" s="31">
        <f t="shared" si="3"/>
        <v>0</v>
      </c>
      <c r="J28" s="6">
        <v>0</v>
      </c>
      <c r="K28" s="31">
        <f t="shared" si="4"/>
        <v>0</v>
      </c>
      <c r="L28" s="6">
        <v>0</v>
      </c>
      <c r="M28" s="31">
        <f t="shared" si="5"/>
        <v>0</v>
      </c>
      <c r="N28" s="6">
        <v>0</v>
      </c>
      <c r="O28" s="31">
        <f t="shared" si="6"/>
        <v>0</v>
      </c>
      <c r="P28" s="6">
        <v>0</v>
      </c>
      <c r="Q28" s="31">
        <f t="shared" si="7"/>
        <v>0</v>
      </c>
      <c r="R28" s="6">
        <v>0</v>
      </c>
      <c r="S28" s="31">
        <f t="shared" si="8"/>
        <v>0</v>
      </c>
      <c r="T28" s="6">
        <v>0</v>
      </c>
      <c r="U28" s="31">
        <f t="shared" si="9"/>
        <v>0</v>
      </c>
      <c r="V28" s="6">
        <v>0</v>
      </c>
      <c r="W28" s="31">
        <f t="shared" si="10"/>
        <v>0</v>
      </c>
      <c r="X28" s="6">
        <v>0</v>
      </c>
      <c r="Y28" s="31">
        <f t="shared" si="11"/>
        <v>0</v>
      </c>
    </row>
    <row r="29" spans="1:25" ht="24">
      <c r="A29" s="43" t="s">
        <v>1</v>
      </c>
      <c r="B29" s="6">
        <v>0</v>
      </c>
      <c r="C29" s="20">
        <f t="shared" si="0"/>
        <v>0</v>
      </c>
      <c r="D29" s="6">
        <v>0</v>
      </c>
      <c r="E29" s="20">
        <f t="shared" si="1"/>
        <v>0</v>
      </c>
      <c r="F29" s="6">
        <v>0</v>
      </c>
      <c r="G29" s="20">
        <f t="shared" si="2"/>
        <v>0</v>
      </c>
      <c r="H29" s="6">
        <v>0</v>
      </c>
      <c r="I29" s="31">
        <f t="shared" si="3"/>
        <v>0</v>
      </c>
      <c r="J29" s="6">
        <v>0</v>
      </c>
      <c r="K29" s="31">
        <f t="shared" si="4"/>
        <v>0</v>
      </c>
      <c r="L29" s="6">
        <v>0</v>
      </c>
      <c r="M29" s="31">
        <f t="shared" si="5"/>
        <v>0</v>
      </c>
      <c r="N29" s="6">
        <v>0</v>
      </c>
      <c r="O29" s="31">
        <f t="shared" si="6"/>
        <v>0</v>
      </c>
      <c r="P29" s="6">
        <v>0</v>
      </c>
      <c r="Q29" s="31">
        <f t="shared" si="7"/>
        <v>0</v>
      </c>
      <c r="R29" s="6">
        <v>0</v>
      </c>
      <c r="S29" s="31">
        <f t="shared" si="8"/>
        <v>0</v>
      </c>
      <c r="T29" s="6">
        <v>0</v>
      </c>
      <c r="U29" s="31">
        <f t="shared" si="9"/>
        <v>0</v>
      </c>
      <c r="V29" s="6">
        <v>0</v>
      </c>
      <c r="W29" s="31">
        <f t="shared" si="10"/>
        <v>0</v>
      </c>
      <c r="X29" s="6">
        <v>0</v>
      </c>
      <c r="Y29" s="31">
        <f t="shared" si="11"/>
        <v>0</v>
      </c>
    </row>
    <row r="30" spans="1:25" ht="12">
      <c r="A30" s="43" t="s">
        <v>2</v>
      </c>
      <c r="B30" s="6">
        <v>82318343.4</v>
      </c>
      <c r="C30" s="20">
        <f t="shared" si="0"/>
        <v>0.0113</v>
      </c>
      <c r="D30" s="6">
        <v>77440960.4</v>
      </c>
      <c r="E30" s="20">
        <f t="shared" si="1"/>
        <v>0.0102</v>
      </c>
      <c r="F30" s="6">
        <v>57175857.34</v>
      </c>
      <c r="G30" s="20">
        <f t="shared" si="2"/>
        <v>0.0076</v>
      </c>
      <c r="H30" s="6">
        <v>73202649.96</v>
      </c>
      <c r="I30" s="31">
        <f t="shared" si="3"/>
        <v>0.0092</v>
      </c>
      <c r="J30" s="6">
        <v>73337910.5</v>
      </c>
      <c r="K30" s="31">
        <f t="shared" si="4"/>
        <v>0.0094</v>
      </c>
      <c r="L30" s="6">
        <v>103224958.44</v>
      </c>
      <c r="M30" s="31">
        <f t="shared" si="5"/>
        <v>0.0131</v>
      </c>
      <c r="N30" s="6">
        <v>103363360.9</v>
      </c>
      <c r="O30" s="31">
        <f t="shared" si="6"/>
        <v>0.0129</v>
      </c>
      <c r="P30" s="6">
        <v>101554838.36</v>
      </c>
      <c r="Q30" s="31">
        <f t="shared" si="7"/>
        <v>0.0124</v>
      </c>
      <c r="R30" s="6">
        <v>101327972.12</v>
      </c>
      <c r="S30" s="31">
        <f t="shared" si="8"/>
        <v>0.0124</v>
      </c>
      <c r="T30" s="6">
        <v>101516997.9</v>
      </c>
      <c r="U30" s="31">
        <f t="shared" si="9"/>
        <v>0.0123</v>
      </c>
      <c r="V30" s="6">
        <v>101626518.58</v>
      </c>
      <c r="W30" s="31">
        <f t="shared" si="10"/>
        <v>0.0128</v>
      </c>
      <c r="X30" s="6">
        <v>101567567.5</v>
      </c>
      <c r="Y30" s="31">
        <f t="shared" si="11"/>
        <v>0.0125</v>
      </c>
    </row>
    <row r="31" spans="1:25" ht="60">
      <c r="A31" s="43" t="s">
        <v>3</v>
      </c>
      <c r="B31" s="6">
        <v>0</v>
      </c>
      <c r="C31" s="20">
        <f t="shared" si="0"/>
        <v>0</v>
      </c>
      <c r="D31" s="6">
        <v>0</v>
      </c>
      <c r="E31" s="20">
        <f t="shared" si="1"/>
        <v>0</v>
      </c>
      <c r="F31" s="6">
        <v>0</v>
      </c>
      <c r="G31" s="20">
        <f t="shared" si="2"/>
        <v>0</v>
      </c>
      <c r="H31" s="6">
        <v>0</v>
      </c>
      <c r="I31" s="31">
        <f t="shared" si="3"/>
        <v>0</v>
      </c>
      <c r="J31" s="6">
        <v>0</v>
      </c>
      <c r="K31" s="31">
        <f t="shared" si="4"/>
        <v>0</v>
      </c>
      <c r="L31" s="6">
        <v>0</v>
      </c>
      <c r="M31" s="31">
        <f t="shared" si="5"/>
        <v>0</v>
      </c>
      <c r="N31" s="6">
        <v>0</v>
      </c>
      <c r="O31" s="31">
        <f t="shared" si="6"/>
        <v>0</v>
      </c>
      <c r="P31" s="6">
        <v>0</v>
      </c>
      <c r="Q31" s="31">
        <f t="shared" si="7"/>
        <v>0</v>
      </c>
      <c r="R31" s="6">
        <v>0</v>
      </c>
      <c r="S31" s="31">
        <f t="shared" si="8"/>
        <v>0</v>
      </c>
      <c r="T31" s="6">
        <v>0</v>
      </c>
      <c r="U31" s="31">
        <f t="shared" si="9"/>
        <v>0</v>
      </c>
      <c r="V31" s="6">
        <v>0</v>
      </c>
      <c r="W31" s="31">
        <f t="shared" si="10"/>
        <v>0</v>
      </c>
      <c r="X31" s="6">
        <v>0</v>
      </c>
      <c r="Y31" s="31">
        <f t="shared" si="11"/>
        <v>0</v>
      </c>
    </row>
    <row r="32" spans="1:25" ht="12">
      <c r="A32" s="43" t="s">
        <v>4</v>
      </c>
      <c r="B32" s="6">
        <v>0</v>
      </c>
      <c r="C32" s="20">
        <f t="shared" si="0"/>
        <v>0</v>
      </c>
      <c r="D32" s="6">
        <v>0</v>
      </c>
      <c r="E32" s="20">
        <f t="shared" si="1"/>
        <v>0</v>
      </c>
      <c r="F32" s="6">
        <v>0</v>
      </c>
      <c r="G32" s="20">
        <f t="shared" si="2"/>
        <v>0</v>
      </c>
      <c r="H32" s="6">
        <v>0</v>
      </c>
      <c r="I32" s="31">
        <f t="shared" si="3"/>
        <v>0</v>
      </c>
      <c r="J32" s="6">
        <v>0</v>
      </c>
      <c r="K32" s="31">
        <f t="shared" si="4"/>
        <v>0</v>
      </c>
      <c r="L32" s="6">
        <v>0</v>
      </c>
      <c r="M32" s="31">
        <f t="shared" si="5"/>
        <v>0</v>
      </c>
      <c r="N32" s="6">
        <v>0</v>
      </c>
      <c r="O32" s="31">
        <f t="shared" si="6"/>
        <v>0</v>
      </c>
      <c r="P32" s="6">
        <v>0</v>
      </c>
      <c r="Q32" s="31">
        <f t="shared" si="7"/>
        <v>0</v>
      </c>
      <c r="R32" s="6">
        <v>0</v>
      </c>
      <c r="S32" s="31">
        <f t="shared" si="8"/>
        <v>0</v>
      </c>
      <c r="T32" s="6">
        <v>0</v>
      </c>
      <c r="U32" s="31">
        <f t="shared" si="9"/>
        <v>0</v>
      </c>
      <c r="V32" s="6">
        <v>0</v>
      </c>
      <c r="W32" s="31">
        <f t="shared" si="10"/>
        <v>0</v>
      </c>
      <c r="X32" s="6">
        <v>0</v>
      </c>
      <c r="Y32" s="31">
        <f t="shared" si="11"/>
        <v>0</v>
      </c>
    </row>
    <row r="33" spans="1:25" ht="12">
      <c r="A33" s="43" t="s">
        <v>5</v>
      </c>
      <c r="B33" s="6">
        <v>0</v>
      </c>
      <c r="C33" s="20">
        <f t="shared" si="0"/>
        <v>0</v>
      </c>
      <c r="D33" s="6">
        <v>0</v>
      </c>
      <c r="E33" s="20">
        <f t="shared" si="1"/>
        <v>0</v>
      </c>
      <c r="F33" s="6">
        <v>0</v>
      </c>
      <c r="G33" s="20">
        <f t="shared" si="2"/>
        <v>0</v>
      </c>
      <c r="H33" s="6">
        <v>0</v>
      </c>
      <c r="I33" s="31">
        <f t="shared" si="3"/>
        <v>0</v>
      </c>
      <c r="J33" s="6">
        <v>0</v>
      </c>
      <c r="K33" s="31">
        <f t="shared" si="4"/>
        <v>0</v>
      </c>
      <c r="L33" s="6">
        <v>0</v>
      </c>
      <c r="M33" s="31">
        <f t="shared" si="5"/>
        <v>0</v>
      </c>
      <c r="N33" s="6">
        <v>0</v>
      </c>
      <c r="O33" s="31">
        <f t="shared" si="6"/>
        <v>0</v>
      </c>
      <c r="P33" s="6">
        <v>0</v>
      </c>
      <c r="Q33" s="31">
        <f t="shared" si="7"/>
        <v>0</v>
      </c>
      <c r="R33" s="6">
        <v>0</v>
      </c>
      <c r="S33" s="31">
        <f t="shared" si="8"/>
        <v>0</v>
      </c>
      <c r="T33" s="6">
        <v>0</v>
      </c>
      <c r="U33" s="31">
        <f t="shared" si="9"/>
        <v>0</v>
      </c>
      <c r="V33" s="6">
        <v>0</v>
      </c>
      <c r="W33" s="31">
        <f t="shared" si="10"/>
        <v>0</v>
      </c>
      <c r="X33" s="6">
        <v>0</v>
      </c>
      <c r="Y33" s="31">
        <f t="shared" si="11"/>
        <v>0</v>
      </c>
    </row>
    <row r="34" spans="1:25" ht="24">
      <c r="A34" s="43" t="s">
        <v>6</v>
      </c>
      <c r="B34" s="6">
        <v>0</v>
      </c>
      <c r="C34" s="20">
        <f t="shared" si="0"/>
        <v>0</v>
      </c>
      <c r="D34" s="6">
        <v>0</v>
      </c>
      <c r="E34" s="20">
        <f t="shared" si="1"/>
        <v>0</v>
      </c>
      <c r="F34" s="6">
        <v>0</v>
      </c>
      <c r="G34" s="20">
        <f t="shared" si="2"/>
        <v>0</v>
      </c>
      <c r="H34" s="6">
        <v>0</v>
      </c>
      <c r="I34" s="31">
        <f t="shared" si="3"/>
        <v>0</v>
      </c>
      <c r="J34" s="6">
        <v>0</v>
      </c>
      <c r="K34" s="31">
        <f t="shared" si="4"/>
        <v>0</v>
      </c>
      <c r="L34" s="6">
        <v>0</v>
      </c>
      <c r="M34" s="31">
        <f t="shared" si="5"/>
        <v>0</v>
      </c>
      <c r="N34" s="6">
        <v>0</v>
      </c>
      <c r="O34" s="31">
        <f t="shared" si="6"/>
        <v>0</v>
      </c>
      <c r="P34" s="6">
        <v>0</v>
      </c>
      <c r="Q34" s="31">
        <f t="shared" si="7"/>
        <v>0</v>
      </c>
      <c r="R34" s="6">
        <v>0</v>
      </c>
      <c r="S34" s="31">
        <f t="shared" si="8"/>
        <v>0</v>
      </c>
      <c r="T34" s="6">
        <v>0</v>
      </c>
      <c r="U34" s="31">
        <f t="shared" si="9"/>
        <v>0</v>
      </c>
      <c r="V34" s="6">
        <v>0</v>
      </c>
      <c r="W34" s="31">
        <f t="shared" si="10"/>
        <v>0</v>
      </c>
      <c r="X34" s="6">
        <v>0</v>
      </c>
      <c r="Y34" s="31">
        <f t="shared" si="11"/>
        <v>0</v>
      </c>
    </row>
    <row r="35" spans="1:25" ht="12">
      <c r="A35" s="43" t="s">
        <v>7</v>
      </c>
      <c r="B35" s="6">
        <v>255438352.5</v>
      </c>
      <c r="C35" s="20">
        <f>+ROUNDUP(B35/B$39,4)</f>
        <v>0.0352</v>
      </c>
      <c r="D35" s="6">
        <v>254141677</v>
      </c>
      <c r="E35" s="20">
        <f t="shared" si="1"/>
        <v>0.0335</v>
      </c>
      <c r="F35" s="6">
        <v>196183809.5</v>
      </c>
      <c r="G35" s="20">
        <f t="shared" si="2"/>
        <v>0.026</v>
      </c>
      <c r="H35" s="6">
        <v>196076901.5</v>
      </c>
      <c r="I35" s="31">
        <f t="shared" si="3"/>
        <v>0.0247</v>
      </c>
      <c r="J35" s="6">
        <v>199244153</v>
      </c>
      <c r="K35" s="31">
        <f t="shared" si="4"/>
        <v>0.0255</v>
      </c>
      <c r="L35" s="6">
        <v>199601783</v>
      </c>
      <c r="M35" s="31">
        <f>+ROUNDDOWN(L35/L$39,4)</f>
        <v>0.0252</v>
      </c>
      <c r="N35" s="6">
        <v>199976482.5</v>
      </c>
      <c r="O35" s="31">
        <f t="shared" si="6"/>
        <v>0.0249</v>
      </c>
      <c r="P35" s="6">
        <v>199110187</v>
      </c>
      <c r="Q35" s="31">
        <f t="shared" si="7"/>
        <v>0.0243</v>
      </c>
      <c r="R35" s="6">
        <v>99133359.5</v>
      </c>
      <c r="S35" s="31">
        <f t="shared" si="8"/>
        <v>0.0122</v>
      </c>
      <c r="T35" s="6">
        <v>68720404</v>
      </c>
      <c r="U35" s="31">
        <f t="shared" si="9"/>
        <v>0.0084</v>
      </c>
      <c r="V35" s="6">
        <v>41246066</v>
      </c>
      <c r="W35" s="31">
        <f t="shared" si="10"/>
        <v>0.0052</v>
      </c>
      <c r="X35" s="6">
        <v>41318774</v>
      </c>
      <c r="Y35" s="31">
        <f t="shared" si="11"/>
        <v>0.0051</v>
      </c>
    </row>
    <row r="36" spans="1:25" ht="12">
      <c r="A36" s="43" t="s">
        <v>66</v>
      </c>
      <c r="B36" s="6">
        <v>0</v>
      </c>
      <c r="C36" s="20">
        <f t="shared" si="0"/>
        <v>0</v>
      </c>
      <c r="D36" s="6">
        <v>0</v>
      </c>
      <c r="E36" s="20">
        <f t="shared" si="1"/>
        <v>0</v>
      </c>
      <c r="F36" s="6">
        <v>0</v>
      </c>
      <c r="G36" s="20">
        <f t="shared" si="2"/>
        <v>0</v>
      </c>
      <c r="H36" s="6">
        <v>0</v>
      </c>
      <c r="I36" s="31">
        <f t="shared" si="3"/>
        <v>0</v>
      </c>
      <c r="J36" s="6">
        <v>0</v>
      </c>
      <c r="K36" s="31">
        <f t="shared" si="4"/>
        <v>0</v>
      </c>
      <c r="L36" s="6">
        <v>0</v>
      </c>
      <c r="M36" s="31">
        <f t="shared" si="5"/>
        <v>0</v>
      </c>
      <c r="N36" s="6">
        <v>0</v>
      </c>
      <c r="O36" s="31">
        <f t="shared" si="6"/>
        <v>0</v>
      </c>
      <c r="P36" s="6">
        <v>0</v>
      </c>
      <c r="Q36" s="31">
        <f t="shared" si="7"/>
        <v>0</v>
      </c>
      <c r="R36" s="6">
        <v>0</v>
      </c>
      <c r="S36" s="31">
        <f t="shared" si="8"/>
        <v>0</v>
      </c>
      <c r="T36" s="6">
        <v>0</v>
      </c>
      <c r="U36" s="31">
        <f t="shared" si="9"/>
        <v>0</v>
      </c>
      <c r="V36" s="6">
        <v>0</v>
      </c>
      <c r="W36" s="31">
        <f t="shared" si="10"/>
        <v>0</v>
      </c>
      <c r="X36" s="6">
        <v>0</v>
      </c>
      <c r="Y36" s="31">
        <f t="shared" si="11"/>
        <v>0</v>
      </c>
    </row>
    <row r="37" spans="1:25" ht="12">
      <c r="A37" s="43" t="s">
        <v>94</v>
      </c>
      <c r="B37" s="6">
        <v>0</v>
      </c>
      <c r="C37" s="20">
        <f t="shared" si="0"/>
        <v>0</v>
      </c>
      <c r="D37" s="6">
        <v>0</v>
      </c>
      <c r="E37" s="20">
        <f t="shared" si="1"/>
        <v>0</v>
      </c>
      <c r="F37" s="6">
        <v>0</v>
      </c>
      <c r="G37" s="20">
        <f t="shared" si="2"/>
        <v>0</v>
      </c>
      <c r="H37" s="6">
        <v>0</v>
      </c>
      <c r="I37" s="31">
        <f t="shared" si="3"/>
        <v>0</v>
      </c>
      <c r="J37" s="6">
        <v>0</v>
      </c>
      <c r="K37" s="31">
        <f t="shared" si="4"/>
        <v>0</v>
      </c>
      <c r="L37" s="6">
        <v>0</v>
      </c>
      <c r="M37" s="31">
        <f t="shared" si="5"/>
        <v>0</v>
      </c>
      <c r="N37" s="6">
        <v>0</v>
      </c>
      <c r="O37" s="31">
        <f t="shared" si="6"/>
        <v>0</v>
      </c>
      <c r="P37" s="6">
        <v>0</v>
      </c>
      <c r="Q37" s="31">
        <f t="shared" si="7"/>
        <v>0</v>
      </c>
      <c r="R37" s="6">
        <v>0</v>
      </c>
      <c r="S37" s="31">
        <f t="shared" si="8"/>
        <v>0</v>
      </c>
      <c r="T37" s="6">
        <v>0</v>
      </c>
      <c r="U37" s="31">
        <f t="shared" si="9"/>
        <v>0</v>
      </c>
      <c r="V37" s="6">
        <v>0</v>
      </c>
      <c r="W37" s="31">
        <f t="shared" si="10"/>
        <v>0</v>
      </c>
      <c r="X37" s="6">
        <v>0</v>
      </c>
      <c r="Y37" s="31">
        <f t="shared" si="11"/>
        <v>0</v>
      </c>
    </row>
    <row r="38" spans="1:25" ht="12.75" thickBot="1">
      <c r="A38" s="44" t="s">
        <v>67</v>
      </c>
      <c r="B38" s="6">
        <v>12425334.46</v>
      </c>
      <c r="C38" s="20">
        <f t="shared" si="0"/>
        <v>0.0017</v>
      </c>
      <c r="D38" s="6">
        <v>12300577.55</v>
      </c>
      <c r="E38" s="20">
        <f>+ROUND(D38/D$39,4)</f>
        <v>0.0016</v>
      </c>
      <c r="F38" s="6">
        <v>36008666.06999999</v>
      </c>
      <c r="G38" s="20">
        <f t="shared" si="2"/>
        <v>0.0048</v>
      </c>
      <c r="H38" s="6">
        <v>22034266.59</v>
      </c>
      <c r="I38" s="31">
        <f t="shared" si="3"/>
        <v>0.0028</v>
      </c>
      <c r="J38" s="6">
        <v>37310129.97</v>
      </c>
      <c r="K38" s="31">
        <f t="shared" si="4"/>
        <v>0.0048</v>
      </c>
      <c r="L38" s="6">
        <v>52065887.88</v>
      </c>
      <c r="M38" s="31">
        <f t="shared" si="5"/>
        <v>0.0066</v>
      </c>
      <c r="N38" s="6">
        <v>71026869.85</v>
      </c>
      <c r="O38" s="31">
        <f t="shared" si="6"/>
        <v>0.0089</v>
      </c>
      <c r="P38" s="6">
        <v>37018368.02</v>
      </c>
      <c r="Q38" s="31">
        <f t="shared" si="7"/>
        <v>0.0045</v>
      </c>
      <c r="R38" s="6">
        <v>44737173.27</v>
      </c>
      <c r="S38" s="31">
        <f t="shared" si="8"/>
        <v>0.0055</v>
      </c>
      <c r="T38" s="6">
        <v>22501725.83</v>
      </c>
      <c r="U38" s="31">
        <f t="shared" si="9"/>
        <v>0.0027</v>
      </c>
      <c r="V38" s="6">
        <v>12621350.08</v>
      </c>
      <c r="W38" s="31">
        <f t="shared" si="10"/>
        <v>0.0016</v>
      </c>
      <c r="X38" s="6">
        <v>14672066.69</v>
      </c>
      <c r="Y38" s="31">
        <f t="shared" si="11"/>
        <v>0.0018</v>
      </c>
    </row>
    <row r="39" spans="1:25" ht="12.75" thickBot="1">
      <c r="A39" s="45" t="s">
        <v>33</v>
      </c>
      <c r="B39" s="27">
        <f aca="true" t="shared" si="12" ref="B39:G39">SUM(B2:B38)</f>
        <v>7267582614.399999</v>
      </c>
      <c r="C39" s="24">
        <f t="shared" si="12"/>
        <v>1</v>
      </c>
      <c r="D39" s="27">
        <f t="shared" si="12"/>
        <v>7585620832.959999</v>
      </c>
      <c r="E39" s="24">
        <f t="shared" si="12"/>
        <v>1</v>
      </c>
      <c r="F39" s="27">
        <f t="shared" si="12"/>
        <v>7542938658.8</v>
      </c>
      <c r="G39" s="24">
        <f t="shared" si="12"/>
        <v>1</v>
      </c>
      <c r="H39" s="27">
        <f aca="true" t="shared" si="13" ref="H39:P39">SUM(H2:H38)</f>
        <v>7942378739.66</v>
      </c>
      <c r="I39" s="24">
        <f t="shared" si="13"/>
        <v>0.9999999999999999</v>
      </c>
      <c r="J39" s="27">
        <f t="shared" si="13"/>
        <v>7827360297.33</v>
      </c>
      <c r="K39" s="24">
        <f t="shared" si="13"/>
        <v>1</v>
      </c>
      <c r="L39" s="27">
        <f t="shared" si="13"/>
        <v>7904597298.969999</v>
      </c>
      <c r="M39" s="50">
        <f t="shared" si="13"/>
        <v>1</v>
      </c>
      <c r="N39" s="27">
        <f t="shared" si="13"/>
        <v>8020738514.740001</v>
      </c>
      <c r="O39" s="50">
        <f>SUM(O2:O38)</f>
        <v>0.9999999999999999</v>
      </c>
      <c r="P39" s="27">
        <f t="shared" si="13"/>
        <v>8181470965.770001</v>
      </c>
      <c r="Q39" s="50">
        <f aca="true" t="shared" si="14" ref="Q39:W39">SUM(Q2:Q38)</f>
        <v>0.9999999999999998</v>
      </c>
      <c r="R39" s="27">
        <f t="shared" si="14"/>
        <v>8148574002.240001</v>
      </c>
      <c r="S39" s="50">
        <f t="shared" si="14"/>
        <v>0.9999999999999999</v>
      </c>
      <c r="T39" s="27">
        <f t="shared" si="14"/>
        <v>8228859004.949999</v>
      </c>
      <c r="U39" s="50">
        <f t="shared" si="14"/>
        <v>0.9999999999999999</v>
      </c>
      <c r="V39" s="27">
        <f t="shared" si="14"/>
        <v>7962747028.42</v>
      </c>
      <c r="W39" s="50">
        <f t="shared" si="14"/>
        <v>1</v>
      </c>
      <c r="X39" s="27">
        <f>SUM(X2:X38)</f>
        <v>8096577474.849999</v>
      </c>
      <c r="Y39" s="50">
        <f>SUM(Y2:Y38)</f>
        <v>1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6"/>
  <sheetViews>
    <sheetView zoomScale="80" zoomScaleNormal="80" zoomScalePageLayoutView="0" workbookViewId="0" topLeftCell="S1">
      <selection activeCell="A1" sqref="A1"/>
    </sheetView>
  </sheetViews>
  <sheetFormatPr defaultColWidth="9.00390625" defaultRowHeight="12.75"/>
  <cols>
    <col min="1" max="1" width="4.125" style="5" bestFit="1" customWidth="1"/>
    <col min="2" max="2" width="65.125" style="5" customWidth="1"/>
    <col min="3" max="3" width="12.375" style="2" bestFit="1" customWidth="1"/>
    <col min="4" max="4" width="9.125" style="3" customWidth="1"/>
    <col min="5" max="5" width="12.25390625" style="2" bestFit="1" customWidth="1"/>
    <col min="6" max="6" width="8.00390625" style="3" bestFit="1" customWidth="1"/>
    <col min="7" max="7" width="12.25390625" style="2" bestFit="1" customWidth="1"/>
    <col min="8" max="8" width="9.125" style="3" customWidth="1"/>
    <col min="9" max="9" width="12.25390625" style="2" bestFit="1" customWidth="1"/>
    <col min="10" max="10" width="9.125" style="3" customWidth="1"/>
    <col min="11" max="11" width="12.375" style="2" bestFit="1" customWidth="1"/>
    <col min="12" max="12" width="9.125" style="3" customWidth="1"/>
    <col min="13" max="13" width="12.25390625" style="2" bestFit="1" customWidth="1"/>
    <col min="14" max="14" width="9.125" style="3" customWidth="1"/>
    <col min="15" max="15" width="12.375" style="2" bestFit="1" customWidth="1"/>
    <col min="16" max="16" width="9.125" style="3" customWidth="1"/>
    <col min="17" max="17" width="12.375" style="2" bestFit="1" customWidth="1"/>
    <col min="18" max="18" width="9.125" style="3" customWidth="1"/>
    <col min="19" max="19" width="14.875" style="2" bestFit="1" customWidth="1"/>
    <col min="20" max="20" width="9.125" style="3" customWidth="1"/>
    <col min="21" max="21" width="14.875" style="2" bestFit="1" customWidth="1"/>
    <col min="22" max="22" width="9.125" style="3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1" ht="12.75" thickBot="1"/>
    <row r="2" spans="1:26" s="1" customFormat="1" ht="12.75" customHeight="1">
      <c r="A2" s="70" t="s">
        <v>34</v>
      </c>
      <c r="B2" s="71"/>
      <c r="C2" s="66">
        <v>36556</v>
      </c>
      <c r="D2" s="67"/>
      <c r="E2" s="66">
        <v>36585</v>
      </c>
      <c r="F2" s="67"/>
      <c r="G2" s="66">
        <v>36616</v>
      </c>
      <c r="H2" s="67"/>
      <c r="I2" s="66">
        <v>36644</v>
      </c>
      <c r="J2" s="67"/>
      <c r="K2" s="66">
        <v>36677</v>
      </c>
      <c r="L2" s="67"/>
      <c r="M2" s="66">
        <v>36707</v>
      </c>
      <c r="N2" s="67"/>
      <c r="O2" s="66">
        <v>36738</v>
      </c>
      <c r="P2" s="67"/>
      <c r="Q2" s="66">
        <v>36769</v>
      </c>
      <c r="R2" s="67"/>
      <c r="S2" s="66">
        <v>36798</v>
      </c>
      <c r="T2" s="67"/>
      <c r="U2" s="66">
        <v>36830</v>
      </c>
      <c r="V2" s="67"/>
      <c r="W2" s="66">
        <v>36860</v>
      </c>
      <c r="X2" s="67"/>
      <c r="Y2" s="66">
        <v>36891</v>
      </c>
      <c r="Z2" s="67"/>
    </row>
    <row r="3" spans="1:34" ht="36">
      <c r="A3" s="9">
        <v>1</v>
      </c>
      <c r="B3" s="10" t="s">
        <v>8</v>
      </c>
      <c r="C3" s="6">
        <f>19914872.9+17417853.78</f>
        <v>37332726.68</v>
      </c>
      <c r="D3" s="7">
        <f aca="true" t="shared" si="0" ref="D3:D22">+C3/C$24</f>
        <v>0.7913633279609636</v>
      </c>
      <c r="E3" s="6">
        <f>25388462.1+14117157.12</f>
        <v>39505619.22</v>
      </c>
      <c r="F3" s="7">
        <f>+E3/E$24</f>
        <v>0.5832554765299055</v>
      </c>
      <c r="G3" s="6">
        <f>35148956.8+13465572.64</f>
        <v>48614529.44</v>
      </c>
      <c r="H3" s="7">
        <f>+G3/G$24</f>
        <v>0.6167993375552354</v>
      </c>
      <c r="I3" s="6">
        <f>44828539.7+24224814.39</f>
        <v>69053354.09</v>
      </c>
      <c r="J3" s="7">
        <f>+I3/I$24</f>
        <v>0.7725027158547743</v>
      </c>
      <c r="K3" s="6">
        <f>46338720.8+30797904.58</f>
        <v>77136625.38</v>
      </c>
      <c r="L3" s="7">
        <f>+K3/K$24</f>
        <v>0.6825943777693646</v>
      </c>
      <c r="M3" s="6">
        <f>62538891.4+25001627</f>
        <v>87540518.4</v>
      </c>
      <c r="N3" s="7">
        <f>+M3/M$24</f>
        <v>0.6799154380926934</v>
      </c>
      <c r="O3" s="6">
        <f>69334789.1+21792424.07</f>
        <v>91127213.16999999</v>
      </c>
      <c r="P3" s="7">
        <f>+O3/O$24</f>
        <v>0.6419954571871689</v>
      </c>
      <c r="Q3" s="6">
        <f>72295884.3+13836474.01</f>
        <v>86132358.31</v>
      </c>
      <c r="R3" s="7">
        <f>+Q3/Q$24</f>
        <v>0.5400265682097725</v>
      </c>
      <c r="S3" s="6">
        <f>84739033.53+14030358.44</f>
        <v>98769391.97</v>
      </c>
      <c r="T3" s="7">
        <f>+S3/S$24</f>
        <v>0.5870553776346261</v>
      </c>
      <c r="U3" s="6">
        <f>90379434.61+14244299.88</f>
        <v>104623734.49</v>
      </c>
      <c r="V3" s="7">
        <f>+U3/U$24</f>
        <v>0.5811184694380439</v>
      </c>
      <c r="W3" s="6">
        <f>112573253.28+14444869.99</f>
        <v>127018123.27</v>
      </c>
      <c r="X3" s="7">
        <f>+W3/W$24</f>
        <v>0.6392375759000327</v>
      </c>
      <c r="Y3" s="6">
        <f>116822560.59+14652125.78</f>
        <v>131474686.37</v>
      </c>
      <c r="Z3" s="7">
        <v>0.57765</v>
      </c>
      <c r="AB3" s="2"/>
      <c r="AD3" s="2"/>
      <c r="AF3" s="2"/>
      <c r="AH3" s="2"/>
    </row>
    <row r="4" spans="1:34" ht="48">
      <c r="A4" s="11">
        <v>2</v>
      </c>
      <c r="B4" s="12" t="s">
        <v>9</v>
      </c>
      <c r="C4" s="8">
        <v>0</v>
      </c>
      <c r="D4" s="7">
        <f t="shared" si="0"/>
        <v>0</v>
      </c>
      <c r="E4" s="8">
        <v>0</v>
      </c>
      <c r="F4" s="7">
        <f>+E4/E$24</f>
        <v>0</v>
      </c>
      <c r="G4" s="8">
        <v>0</v>
      </c>
      <c r="H4" s="7">
        <f>+G4/G$24</f>
        <v>0</v>
      </c>
      <c r="I4" s="8">
        <v>0</v>
      </c>
      <c r="J4" s="7">
        <f>+I4/I$24</f>
        <v>0</v>
      </c>
      <c r="K4" s="8">
        <v>0</v>
      </c>
      <c r="L4" s="7">
        <f>+K4/K$24</f>
        <v>0</v>
      </c>
      <c r="M4" s="8">
        <v>0</v>
      </c>
      <c r="N4" s="7">
        <f>+M4/M$24</f>
        <v>0</v>
      </c>
      <c r="O4" s="8">
        <v>0</v>
      </c>
      <c r="P4" s="7">
        <f>+O4/O$24</f>
        <v>0</v>
      </c>
      <c r="Q4" s="8">
        <v>0</v>
      </c>
      <c r="R4" s="7">
        <f>+Q4/Q$24</f>
        <v>0</v>
      </c>
      <c r="S4" s="8">
        <v>0</v>
      </c>
      <c r="T4" s="7">
        <f>+S4/S$24</f>
        <v>0</v>
      </c>
      <c r="U4" s="8">
        <v>0</v>
      </c>
      <c r="V4" s="7">
        <f>+U4/U$24</f>
        <v>0</v>
      </c>
      <c r="W4" s="8">
        <v>0</v>
      </c>
      <c r="X4" s="7">
        <f>+W4/W$24</f>
        <v>0</v>
      </c>
      <c r="Y4" s="8">
        <v>0</v>
      </c>
      <c r="Z4" s="7">
        <f>+Y4/Y$24</f>
        <v>0</v>
      </c>
      <c r="AB4" s="2"/>
      <c r="AD4" s="2"/>
      <c r="AF4" s="2"/>
      <c r="AH4" s="2"/>
    </row>
    <row r="5" spans="1:34" ht="12">
      <c r="A5" s="11">
        <v>3</v>
      </c>
      <c r="B5" s="12" t="s">
        <v>10</v>
      </c>
      <c r="C5" s="8">
        <v>135335.36</v>
      </c>
      <c r="D5" s="7">
        <f t="shared" si="0"/>
        <v>0.0028687816402591004</v>
      </c>
      <c r="E5" s="8">
        <v>2225829.73</v>
      </c>
      <c r="F5" s="7">
        <f aca="true" t="shared" si="1" ref="F5:Z20">+E5/E$24</f>
        <v>0.0328618410615456</v>
      </c>
      <c r="G5" s="8">
        <v>522378.81</v>
      </c>
      <c r="H5" s="7">
        <f t="shared" si="1"/>
        <v>0.006627707964520251</v>
      </c>
      <c r="I5" s="8">
        <v>1468212.87</v>
      </c>
      <c r="J5" s="7">
        <f t="shared" si="1"/>
        <v>0.016424957838393865</v>
      </c>
      <c r="K5" s="8">
        <v>755612.6</v>
      </c>
      <c r="L5" s="7">
        <f t="shared" si="1"/>
        <v>0.006686537166888073</v>
      </c>
      <c r="M5" s="8">
        <v>2102434.2</v>
      </c>
      <c r="N5" s="7">
        <f t="shared" si="1"/>
        <v>0.016329323795209117</v>
      </c>
      <c r="O5" s="8">
        <v>926357.79</v>
      </c>
      <c r="P5" s="7">
        <f t="shared" si="1"/>
        <v>0.0065262337365731326</v>
      </c>
      <c r="Q5" s="8">
        <v>13020980.07</v>
      </c>
      <c r="R5" s="7">
        <f t="shared" si="1"/>
        <v>0.08163801990213894</v>
      </c>
      <c r="S5" s="8">
        <v>10947337.16</v>
      </c>
      <c r="T5" s="7">
        <f t="shared" si="1"/>
        <v>0.0650676593464239</v>
      </c>
      <c r="U5" s="8">
        <v>22820991.18</v>
      </c>
      <c r="V5" s="7">
        <f t="shared" si="1"/>
        <v>0.12675612785403165</v>
      </c>
      <c r="W5" s="8">
        <v>14965370.72</v>
      </c>
      <c r="X5" s="7">
        <f t="shared" si="1"/>
        <v>0.07531545149004411</v>
      </c>
      <c r="Y5" s="8">
        <v>3221247.9</v>
      </c>
      <c r="Z5" s="7">
        <v>0.01414</v>
      </c>
      <c r="AB5" s="2"/>
      <c r="AD5" s="2"/>
      <c r="AF5" s="2"/>
      <c r="AH5" s="2"/>
    </row>
    <row r="6" spans="1:34" ht="36">
      <c r="A6" s="11" t="s">
        <v>11</v>
      </c>
      <c r="B6" s="12" t="s">
        <v>12</v>
      </c>
      <c r="C6" s="8">
        <v>0</v>
      </c>
      <c r="D6" s="7">
        <f t="shared" si="0"/>
        <v>0</v>
      </c>
      <c r="E6" s="8">
        <v>0</v>
      </c>
      <c r="F6" s="7">
        <f t="shared" si="1"/>
        <v>0</v>
      </c>
      <c r="G6" s="8">
        <v>0</v>
      </c>
      <c r="H6" s="7">
        <f t="shared" si="1"/>
        <v>0</v>
      </c>
      <c r="I6" s="8">
        <v>0</v>
      </c>
      <c r="J6" s="7">
        <f t="shared" si="1"/>
        <v>0</v>
      </c>
      <c r="K6" s="8">
        <v>0</v>
      </c>
      <c r="L6" s="7">
        <f t="shared" si="1"/>
        <v>0</v>
      </c>
      <c r="M6" s="8">
        <v>0</v>
      </c>
      <c r="N6" s="7">
        <f t="shared" si="1"/>
        <v>0</v>
      </c>
      <c r="O6" s="8">
        <v>0</v>
      </c>
      <c r="P6" s="7">
        <f t="shared" si="1"/>
        <v>0</v>
      </c>
      <c r="Q6" s="8">
        <v>0</v>
      </c>
      <c r="R6" s="7">
        <f t="shared" si="1"/>
        <v>0</v>
      </c>
      <c r="S6" s="8">
        <v>0</v>
      </c>
      <c r="T6" s="7">
        <f t="shared" si="1"/>
        <v>0</v>
      </c>
      <c r="U6" s="8">
        <v>0</v>
      </c>
      <c r="V6" s="7">
        <f t="shared" si="1"/>
        <v>0</v>
      </c>
      <c r="W6" s="8">
        <v>0</v>
      </c>
      <c r="X6" s="7">
        <f t="shared" si="1"/>
        <v>0</v>
      </c>
      <c r="Y6" s="8">
        <v>0</v>
      </c>
      <c r="Z6" s="7">
        <f t="shared" si="1"/>
        <v>0</v>
      </c>
      <c r="AB6" s="2"/>
      <c r="AD6" s="2"/>
      <c r="AF6" s="2"/>
      <c r="AH6" s="2"/>
    </row>
    <row r="7" spans="1:34" ht="36">
      <c r="A7" s="11">
        <v>4</v>
      </c>
      <c r="B7" s="12" t="s">
        <v>13</v>
      </c>
      <c r="C7" s="8">
        <v>8663026.8</v>
      </c>
      <c r="D7" s="7">
        <f t="shared" si="0"/>
        <v>0.18363517289873504</v>
      </c>
      <c r="E7" s="8">
        <v>22105061.5</v>
      </c>
      <c r="F7" s="7">
        <f t="shared" si="1"/>
        <v>0.3263560585421288</v>
      </c>
      <c r="G7" s="8">
        <v>27350830.7</v>
      </c>
      <c r="H7" s="7">
        <f t="shared" si="1"/>
        <v>0.347015068368939</v>
      </c>
      <c r="I7" s="8">
        <v>16883682.5</v>
      </c>
      <c r="J7" s="7">
        <f t="shared" si="1"/>
        <v>0.18887845140557058</v>
      </c>
      <c r="K7" s="8">
        <v>32671594.5</v>
      </c>
      <c r="L7" s="7">
        <f t="shared" si="1"/>
        <v>0.28911618324753446</v>
      </c>
      <c r="M7" s="8">
        <v>35514729.6</v>
      </c>
      <c r="N7" s="7">
        <f t="shared" si="1"/>
        <v>0.2758381304573991</v>
      </c>
      <c r="O7" s="8">
        <v>45731974.9</v>
      </c>
      <c r="P7" s="7">
        <f t="shared" si="1"/>
        <v>0.32218389120740887</v>
      </c>
      <c r="Q7" s="8">
        <v>55715279.9</v>
      </c>
      <c r="R7" s="7">
        <f t="shared" si="1"/>
        <v>0.3493197213172174</v>
      </c>
      <c r="S7" s="8">
        <v>51192990.6</v>
      </c>
      <c r="T7" s="7">
        <f t="shared" si="1"/>
        <v>0.3042756448076256</v>
      </c>
      <c r="U7" s="8">
        <v>46223274.5</v>
      </c>
      <c r="V7" s="7">
        <f t="shared" si="1"/>
        <v>0.25674096476093555</v>
      </c>
      <c r="W7" s="8">
        <v>50489040.3</v>
      </c>
      <c r="X7" s="7">
        <f t="shared" si="1"/>
        <v>0.2540935962522906</v>
      </c>
      <c r="Y7" s="8">
        <v>76665707.6</v>
      </c>
      <c r="Z7" s="7">
        <f t="shared" si="1"/>
        <v>0.3368276477712446</v>
      </c>
      <c r="AB7" s="2"/>
      <c r="AD7" s="2"/>
      <c r="AF7" s="2"/>
      <c r="AH7" s="2"/>
    </row>
    <row r="8" spans="1:34" ht="72">
      <c r="A8" s="11">
        <v>5</v>
      </c>
      <c r="B8" s="12" t="s">
        <v>14</v>
      </c>
      <c r="C8" s="8">
        <v>0</v>
      </c>
      <c r="D8" s="7">
        <f t="shared" si="0"/>
        <v>0</v>
      </c>
      <c r="E8" s="8">
        <v>0</v>
      </c>
      <c r="F8" s="7">
        <f t="shared" si="1"/>
        <v>0</v>
      </c>
      <c r="G8" s="8">
        <v>0</v>
      </c>
      <c r="H8" s="7">
        <f t="shared" si="1"/>
        <v>0</v>
      </c>
      <c r="I8" s="8">
        <v>0</v>
      </c>
      <c r="J8" s="7">
        <f t="shared" si="1"/>
        <v>0</v>
      </c>
      <c r="K8" s="8">
        <v>0</v>
      </c>
      <c r="L8" s="7">
        <f t="shared" si="1"/>
        <v>0</v>
      </c>
      <c r="M8" s="8">
        <v>0</v>
      </c>
      <c r="N8" s="7">
        <f t="shared" si="1"/>
        <v>0</v>
      </c>
      <c r="O8" s="8">
        <v>0</v>
      </c>
      <c r="P8" s="7">
        <f t="shared" si="1"/>
        <v>0</v>
      </c>
      <c r="Q8" s="8">
        <v>0</v>
      </c>
      <c r="R8" s="7">
        <f t="shared" si="1"/>
        <v>0</v>
      </c>
      <c r="S8" s="8">
        <v>0</v>
      </c>
      <c r="T8" s="7">
        <f t="shared" si="1"/>
        <v>0</v>
      </c>
      <c r="U8" s="8">
        <v>495900</v>
      </c>
      <c r="V8" s="7">
        <f t="shared" si="1"/>
        <v>0.0027544098898693976</v>
      </c>
      <c r="W8" s="8">
        <v>0</v>
      </c>
      <c r="X8" s="7">
        <f t="shared" si="1"/>
        <v>0</v>
      </c>
      <c r="Y8" s="8">
        <v>0</v>
      </c>
      <c r="Z8" s="7">
        <f t="shared" si="1"/>
        <v>0</v>
      </c>
      <c r="AB8" s="2"/>
      <c r="AD8" s="2"/>
      <c r="AF8" s="2"/>
      <c r="AH8" s="2"/>
    </row>
    <row r="9" spans="1:34" ht="12">
      <c r="A9" s="11">
        <v>6</v>
      </c>
      <c r="B9" s="12" t="s">
        <v>15</v>
      </c>
      <c r="C9" s="8">
        <v>0</v>
      </c>
      <c r="D9" s="7">
        <f t="shared" si="0"/>
        <v>0</v>
      </c>
      <c r="E9" s="8">
        <v>0</v>
      </c>
      <c r="F9" s="7">
        <f t="shared" si="1"/>
        <v>0</v>
      </c>
      <c r="G9" s="8">
        <v>0</v>
      </c>
      <c r="H9" s="7">
        <f t="shared" si="1"/>
        <v>0</v>
      </c>
      <c r="I9" s="8">
        <v>0</v>
      </c>
      <c r="J9" s="7">
        <f t="shared" si="1"/>
        <v>0</v>
      </c>
      <c r="K9" s="8">
        <v>0</v>
      </c>
      <c r="L9" s="7">
        <f t="shared" si="1"/>
        <v>0</v>
      </c>
      <c r="M9" s="8">
        <v>0</v>
      </c>
      <c r="N9" s="7">
        <f t="shared" si="1"/>
        <v>0</v>
      </c>
      <c r="O9" s="8">
        <v>0</v>
      </c>
      <c r="P9" s="7">
        <f t="shared" si="1"/>
        <v>0</v>
      </c>
      <c r="Q9" s="8">
        <v>0</v>
      </c>
      <c r="R9" s="7">
        <f t="shared" si="1"/>
        <v>0</v>
      </c>
      <c r="S9" s="8">
        <v>0</v>
      </c>
      <c r="T9" s="7">
        <f t="shared" si="1"/>
        <v>0</v>
      </c>
      <c r="U9" s="8">
        <v>0</v>
      </c>
      <c r="V9" s="7">
        <f t="shared" si="1"/>
        <v>0</v>
      </c>
      <c r="W9" s="8">
        <v>0</v>
      </c>
      <c r="X9" s="7">
        <f t="shared" si="1"/>
        <v>0</v>
      </c>
      <c r="Y9" s="8">
        <v>0</v>
      </c>
      <c r="Z9" s="7">
        <f t="shared" si="1"/>
        <v>0</v>
      </c>
      <c r="AB9" s="2"/>
      <c r="AD9" s="2"/>
      <c r="AF9" s="2"/>
      <c r="AH9" s="2"/>
    </row>
    <row r="10" spans="1:34" ht="36">
      <c r="A10" s="11">
        <v>7</v>
      </c>
      <c r="B10" s="12" t="s">
        <v>16</v>
      </c>
      <c r="C10" s="8">
        <v>0</v>
      </c>
      <c r="D10" s="7">
        <f t="shared" si="0"/>
        <v>0</v>
      </c>
      <c r="E10" s="8">
        <v>0</v>
      </c>
      <c r="F10" s="7">
        <f t="shared" si="1"/>
        <v>0</v>
      </c>
      <c r="G10" s="8">
        <v>0</v>
      </c>
      <c r="H10" s="7">
        <f t="shared" si="1"/>
        <v>0</v>
      </c>
      <c r="I10" s="8">
        <v>0</v>
      </c>
      <c r="J10" s="7">
        <f t="shared" si="1"/>
        <v>0</v>
      </c>
      <c r="K10" s="8">
        <v>0</v>
      </c>
      <c r="L10" s="7">
        <f t="shared" si="1"/>
        <v>0</v>
      </c>
      <c r="M10" s="8">
        <v>0</v>
      </c>
      <c r="N10" s="7">
        <f t="shared" si="1"/>
        <v>0</v>
      </c>
      <c r="O10" s="8">
        <v>0</v>
      </c>
      <c r="P10" s="7">
        <f t="shared" si="1"/>
        <v>0</v>
      </c>
      <c r="Q10" s="8">
        <v>0</v>
      </c>
      <c r="R10" s="7">
        <f t="shared" si="1"/>
        <v>0</v>
      </c>
      <c r="S10" s="8">
        <v>0</v>
      </c>
      <c r="T10" s="7">
        <f t="shared" si="1"/>
        <v>0</v>
      </c>
      <c r="U10" s="8">
        <v>0</v>
      </c>
      <c r="V10" s="7">
        <f t="shared" si="1"/>
        <v>0</v>
      </c>
      <c r="W10" s="8">
        <v>0</v>
      </c>
      <c r="X10" s="7">
        <f t="shared" si="1"/>
        <v>0</v>
      </c>
      <c r="Y10" s="8">
        <v>0</v>
      </c>
      <c r="Z10" s="7">
        <f t="shared" si="1"/>
        <v>0</v>
      </c>
      <c r="AB10" s="2"/>
      <c r="AD10" s="2"/>
      <c r="AF10" s="2"/>
      <c r="AH10" s="2"/>
    </row>
    <row r="11" spans="1:34" ht="24">
      <c r="A11" s="11">
        <v>8</v>
      </c>
      <c r="B11" s="12" t="s">
        <v>17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  <c r="G11" s="8">
        <v>0</v>
      </c>
      <c r="H11" s="7">
        <f t="shared" si="1"/>
        <v>0</v>
      </c>
      <c r="I11" s="8">
        <v>0</v>
      </c>
      <c r="J11" s="7">
        <f t="shared" si="1"/>
        <v>0</v>
      </c>
      <c r="K11" s="8">
        <v>0</v>
      </c>
      <c r="L11" s="7">
        <f t="shared" si="1"/>
        <v>0</v>
      </c>
      <c r="M11" s="8">
        <v>0</v>
      </c>
      <c r="N11" s="7">
        <f t="shared" si="1"/>
        <v>0</v>
      </c>
      <c r="O11" s="8">
        <v>0</v>
      </c>
      <c r="P11" s="7">
        <f t="shared" si="1"/>
        <v>0</v>
      </c>
      <c r="Q11" s="8">
        <v>0</v>
      </c>
      <c r="R11" s="7">
        <f t="shared" si="1"/>
        <v>0</v>
      </c>
      <c r="S11" s="8">
        <v>0</v>
      </c>
      <c r="T11" s="7">
        <f t="shared" si="1"/>
        <v>0</v>
      </c>
      <c r="U11" s="8">
        <v>0</v>
      </c>
      <c r="V11" s="7">
        <f t="shared" si="1"/>
        <v>0</v>
      </c>
      <c r="W11" s="8">
        <v>0</v>
      </c>
      <c r="X11" s="7">
        <f t="shared" si="1"/>
        <v>0</v>
      </c>
      <c r="Y11" s="8">
        <v>0</v>
      </c>
      <c r="Z11" s="7">
        <f t="shared" si="1"/>
        <v>0</v>
      </c>
      <c r="AB11" s="2"/>
      <c r="AD11" s="2"/>
      <c r="AF11" s="2"/>
      <c r="AH11" s="2"/>
    </row>
    <row r="12" spans="1:34" ht="36">
      <c r="A12" s="11">
        <v>9</v>
      </c>
      <c r="B12" s="12" t="s">
        <v>18</v>
      </c>
      <c r="C12" s="8">
        <v>0</v>
      </c>
      <c r="D12" s="7">
        <f t="shared" si="0"/>
        <v>0</v>
      </c>
      <c r="E12" s="8">
        <v>0</v>
      </c>
      <c r="F12" s="7">
        <f t="shared" si="1"/>
        <v>0</v>
      </c>
      <c r="G12" s="8">
        <v>0</v>
      </c>
      <c r="H12" s="7">
        <f t="shared" si="1"/>
        <v>0</v>
      </c>
      <c r="I12" s="8">
        <v>0</v>
      </c>
      <c r="J12" s="7">
        <f t="shared" si="1"/>
        <v>0</v>
      </c>
      <c r="K12" s="8">
        <v>0</v>
      </c>
      <c r="L12" s="7">
        <f t="shared" si="1"/>
        <v>0</v>
      </c>
      <c r="M12" s="8">
        <v>0</v>
      </c>
      <c r="N12" s="7">
        <f t="shared" si="1"/>
        <v>0</v>
      </c>
      <c r="O12" s="8">
        <v>0</v>
      </c>
      <c r="P12" s="7">
        <f t="shared" si="1"/>
        <v>0</v>
      </c>
      <c r="Q12" s="8">
        <v>0</v>
      </c>
      <c r="R12" s="7">
        <f t="shared" si="1"/>
        <v>0</v>
      </c>
      <c r="S12" s="8">
        <v>0</v>
      </c>
      <c r="T12" s="7">
        <f t="shared" si="1"/>
        <v>0</v>
      </c>
      <c r="U12" s="8">
        <v>0</v>
      </c>
      <c r="V12" s="7">
        <f t="shared" si="1"/>
        <v>0</v>
      </c>
      <c r="W12" s="8">
        <v>0</v>
      </c>
      <c r="X12" s="7">
        <f t="shared" si="1"/>
        <v>0</v>
      </c>
      <c r="Y12" s="8">
        <v>0</v>
      </c>
      <c r="Z12" s="7">
        <f t="shared" si="1"/>
        <v>0</v>
      </c>
      <c r="AB12" s="2"/>
      <c r="AD12" s="2"/>
      <c r="AF12" s="2"/>
      <c r="AH12" s="2"/>
    </row>
    <row r="13" spans="1:34" ht="36">
      <c r="A13" s="11">
        <v>10</v>
      </c>
      <c r="B13" s="12" t="s">
        <v>19</v>
      </c>
      <c r="C13" s="8">
        <v>0</v>
      </c>
      <c r="D13" s="7">
        <f t="shared" si="0"/>
        <v>0</v>
      </c>
      <c r="E13" s="8">
        <v>0</v>
      </c>
      <c r="F13" s="7">
        <f t="shared" si="1"/>
        <v>0</v>
      </c>
      <c r="G13" s="8">
        <v>0</v>
      </c>
      <c r="H13" s="7">
        <f t="shared" si="1"/>
        <v>0</v>
      </c>
      <c r="I13" s="8">
        <v>0</v>
      </c>
      <c r="J13" s="7">
        <f t="shared" si="1"/>
        <v>0</v>
      </c>
      <c r="K13" s="8">
        <v>0</v>
      </c>
      <c r="L13" s="7">
        <f t="shared" si="1"/>
        <v>0</v>
      </c>
      <c r="M13" s="8">
        <v>0</v>
      </c>
      <c r="N13" s="7">
        <f t="shared" si="1"/>
        <v>0</v>
      </c>
      <c r="O13" s="8">
        <v>0</v>
      </c>
      <c r="P13" s="7">
        <f t="shared" si="1"/>
        <v>0</v>
      </c>
      <c r="Q13" s="8">
        <v>0</v>
      </c>
      <c r="R13" s="7">
        <f t="shared" si="1"/>
        <v>0</v>
      </c>
      <c r="S13" s="8">
        <v>0</v>
      </c>
      <c r="T13" s="7">
        <f t="shared" si="1"/>
        <v>0</v>
      </c>
      <c r="U13" s="8">
        <v>0</v>
      </c>
      <c r="V13" s="7">
        <f t="shared" si="1"/>
        <v>0</v>
      </c>
      <c r="W13" s="8">
        <v>0</v>
      </c>
      <c r="X13" s="7">
        <f t="shared" si="1"/>
        <v>0</v>
      </c>
      <c r="Y13" s="8">
        <v>0</v>
      </c>
      <c r="Z13" s="7">
        <f t="shared" si="1"/>
        <v>0</v>
      </c>
      <c r="AB13" s="2"/>
      <c r="AD13" s="2"/>
      <c r="AF13" s="2"/>
      <c r="AH13" s="2"/>
    </row>
    <row r="14" spans="1:34" ht="36">
      <c r="A14" s="11" t="s">
        <v>20</v>
      </c>
      <c r="B14" s="12" t="s">
        <v>21</v>
      </c>
      <c r="C14" s="8">
        <v>0</v>
      </c>
      <c r="D14" s="7">
        <f t="shared" si="0"/>
        <v>0</v>
      </c>
      <c r="E14" s="8">
        <v>0</v>
      </c>
      <c r="F14" s="7">
        <f t="shared" si="1"/>
        <v>0</v>
      </c>
      <c r="G14" s="8">
        <v>0</v>
      </c>
      <c r="H14" s="7">
        <f t="shared" si="1"/>
        <v>0</v>
      </c>
      <c r="I14" s="8">
        <v>0</v>
      </c>
      <c r="J14" s="7">
        <f t="shared" si="1"/>
        <v>0</v>
      </c>
      <c r="K14" s="8">
        <v>0</v>
      </c>
      <c r="L14" s="7">
        <f t="shared" si="1"/>
        <v>0</v>
      </c>
      <c r="M14" s="8">
        <v>0</v>
      </c>
      <c r="N14" s="7">
        <f t="shared" si="1"/>
        <v>0</v>
      </c>
      <c r="O14" s="8">
        <v>0</v>
      </c>
      <c r="P14" s="7">
        <f t="shared" si="1"/>
        <v>0</v>
      </c>
      <c r="Q14" s="8">
        <v>0</v>
      </c>
      <c r="R14" s="7">
        <f t="shared" si="1"/>
        <v>0</v>
      </c>
      <c r="S14" s="8">
        <v>0</v>
      </c>
      <c r="T14" s="7">
        <f t="shared" si="1"/>
        <v>0</v>
      </c>
      <c r="U14" s="8">
        <v>0</v>
      </c>
      <c r="V14" s="7">
        <f t="shared" si="1"/>
        <v>0</v>
      </c>
      <c r="W14" s="8">
        <v>0</v>
      </c>
      <c r="X14" s="7">
        <f t="shared" si="1"/>
        <v>0</v>
      </c>
      <c r="Y14" s="8">
        <v>0</v>
      </c>
      <c r="Z14" s="7">
        <f t="shared" si="1"/>
        <v>0</v>
      </c>
      <c r="AB14" s="2"/>
      <c r="AD14" s="2"/>
      <c r="AF14" s="2"/>
      <c r="AH14" s="2"/>
    </row>
    <row r="15" spans="1:34" ht="60">
      <c r="A15" s="11">
        <v>11</v>
      </c>
      <c r="B15" s="12" t="s">
        <v>22</v>
      </c>
      <c r="C15" s="8">
        <v>0</v>
      </c>
      <c r="D15" s="7">
        <f t="shared" si="0"/>
        <v>0</v>
      </c>
      <c r="E15" s="8">
        <v>0</v>
      </c>
      <c r="F15" s="7">
        <f t="shared" si="1"/>
        <v>0</v>
      </c>
      <c r="G15" s="8">
        <v>0</v>
      </c>
      <c r="H15" s="7">
        <f t="shared" si="1"/>
        <v>0</v>
      </c>
      <c r="I15" s="8">
        <v>0</v>
      </c>
      <c r="J15" s="7">
        <f t="shared" si="1"/>
        <v>0</v>
      </c>
      <c r="K15" s="8">
        <v>0</v>
      </c>
      <c r="L15" s="7">
        <f t="shared" si="1"/>
        <v>0</v>
      </c>
      <c r="M15" s="8">
        <v>0</v>
      </c>
      <c r="N15" s="7">
        <f t="shared" si="1"/>
        <v>0</v>
      </c>
      <c r="O15" s="8">
        <v>0</v>
      </c>
      <c r="P15" s="7">
        <f t="shared" si="1"/>
        <v>0</v>
      </c>
      <c r="Q15" s="8">
        <v>0</v>
      </c>
      <c r="R15" s="7">
        <f t="shared" si="1"/>
        <v>0</v>
      </c>
      <c r="S15" s="8">
        <v>0</v>
      </c>
      <c r="T15" s="7">
        <f t="shared" si="1"/>
        <v>0</v>
      </c>
      <c r="U15" s="8">
        <v>0</v>
      </c>
      <c r="V15" s="7">
        <f t="shared" si="1"/>
        <v>0</v>
      </c>
      <c r="W15" s="8">
        <v>0</v>
      </c>
      <c r="X15" s="7">
        <f t="shared" si="1"/>
        <v>0</v>
      </c>
      <c r="Y15" s="8">
        <v>0</v>
      </c>
      <c r="Z15" s="7">
        <f t="shared" si="1"/>
        <v>0</v>
      </c>
      <c r="AB15" s="2"/>
      <c r="AD15" s="2"/>
      <c r="AF15" s="2"/>
      <c r="AH15" s="2"/>
    </row>
    <row r="16" spans="1:34" ht="60">
      <c r="A16" s="11">
        <v>12</v>
      </c>
      <c r="B16" s="12" t="s">
        <v>23</v>
      </c>
      <c r="C16" s="8">
        <v>0</v>
      </c>
      <c r="D16" s="7">
        <f t="shared" si="0"/>
        <v>0</v>
      </c>
      <c r="E16" s="8">
        <v>0</v>
      </c>
      <c r="F16" s="7">
        <f t="shared" si="1"/>
        <v>0</v>
      </c>
      <c r="G16" s="8">
        <v>0</v>
      </c>
      <c r="H16" s="7">
        <f t="shared" si="1"/>
        <v>0</v>
      </c>
      <c r="I16" s="8">
        <v>0</v>
      </c>
      <c r="J16" s="7">
        <f t="shared" si="1"/>
        <v>0</v>
      </c>
      <c r="K16" s="8">
        <v>0</v>
      </c>
      <c r="L16" s="7">
        <f t="shared" si="1"/>
        <v>0</v>
      </c>
      <c r="M16" s="8">
        <v>0</v>
      </c>
      <c r="N16" s="7">
        <f t="shared" si="1"/>
        <v>0</v>
      </c>
      <c r="O16" s="8">
        <v>0</v>
      </c>
      <c r="P16" s="7">
        <f t="shared" si="1"/>
        <v>0</v>
      </c>
      <c r="Q16" s="8">
        <v>0</v>
      </c>
      <c r="R16" s="7">
        <f t="shared" si="1"/>
        <v>0</v>
      </c>
      <c r="S16" s="8">
        <v>0</v>
      </c>
      <c r="T16" s="7">
        <f t="shared" si="1"/>
        <v>0</v>
      </c>
      <c r="U16" s="8">
        <v>0</v>
      </c>
      <c r="V16" s="7">
        <f t="shared" si="1"/>
        <v>0</v>
      </c>
      <c r="W16" s="8">
        <v>0</v>
      </c>
      <c r="X16" s="7">
        <f t="shared" si="1"/>
        <v>0</v>
      </c>
      <c r="Y16" s="8">
        <v>0</v>
      </c>
      <c r="Z16" s="7">
        <f t="shared" si="1"/>
        <v>0</v>
      </c>
      <c r="AB16" s="2"/>
      <c r="AD16" s="2"/>
      <c r="AF16" s="2"/>
      <c r="AH16" s="2"/>
    </row>
    <row r="17" spans="1:34" ht="24">
      <c r="A17" s="11">
        <v>13</v>
      </c>
      <c r="B17" s="12" t="s">
        <v>24</v>
      </c>
      <c r="C17" s="8">
        <v>0</v>
      </c>
      <c r="D17" s="7">
        <f t="shared" si="0"/>
        <v>0</v>
      </c>
      <c r="E17" s="8">
        <v>0</v>
      </c>
      <c r="F17" s="7">
        <f t="shared" si="1"/>
        <v>0</v>
      </c>
      <c r="G17" s="8">
        <v>0</v>
      </c>
      <c r="H17" s="7">
        <f t="shared" si="1"/>
        <v>0</v>
      </c>
      <c r="I17" s="8">
        <v>0</v>
      </c>
      <c r="J17" s="7">
        <f t="shared" si="1"/>
        <v>0</v>
      </c>
      <c r="K17" s="8">
        <v>0</v>
      </c>
      <c r="L17" s="7">
        <f t="shared" si="1"/>
        <v>0</v>
      </c>
      <c r="M17" s="8">
        <v>0</v>
      </c>
      <c r="N17" s="7">
        <f t="shared" si="1"/>
        <v>0</v>
      </c>
      <c r="O17" s="8">
        <v>0</v>
      </c>
      <c r="P17" s="7">
        <f t="shared" si="1"/>
        <v>0</v>
      </c>
      <c r="Q17" s="8">
        <v>0</v>
      </c>
      <c r="R17" s="7">
        <f t="shared" si="1"/>
        <v>0</v>
      </c>
      <c r="S17" s="8">
        <v>0</v>
      </c>
      <c r="T17" s="7">
        <f t="shared" si="1"/>
        <v>0</v>
      </c>
      <c r="U17" s="8">
        <v>0</v>
      </c>
      <c r="V17" s="7">
        <f t="shared" si="1"/>
        <v>0</v>
      </c>
      <c r="W17" s="8">
        <v>0</v>
      </c>
      <c r="X17" s="7">
        <f t="shared" si="1"/>
        <v>0</v>
      </c>
      <c r="Y17" s="8">
        <v>0</v>
      </c>
      <c r="Z17" s="7">
        <f t="shared" si="1"/>
        <v>0</v>
      </c>
      <c r="AB17" s="2"/>
      <c r="AD17" s="2"/>
      <c r="AF17" s="2"/>
      <c r="AH17" s="2"/>
    </row>
    <row r="18" spans="1:34" ht="24">
      <c r="A18" s="11" t="s">
        <v>25</v>
      </c>
      <c r="B18" s="12" t="s">
        <v>26</v>
      </c>
      <c r="C18" s="8">
        <v>0</v>
      </c>
      <c r="D18" s="7">
        <f t="shared" si="0"/>
        <v>0</v>
      </c>
      <c r="E18" s="8">
        <v>0</v>
      </c>
      <c r="F18" s="7">
        <f t="shared" si="1"/>
        <v>0</v>
      </c>
      <c r="G18" s="8">
        <v>0</v>
      </c>
      <c r="H18" s="7">
        <f t="shared" si="1"/>
        <v>0</v>
      </c>
      <c r="I18" s="8">
        <v>0</v>
      </c>
      <c r="J18" s="7">
        <f t="shared" si="1"/>
        <v>0</v>
      </c>
      <c r="K18" s="8">
        <v>0</v>
      </c>
      <c r="L18" s="7">
        <f t="shared" si="1"/>
        <v>0</v>
      </c>
      <c r="M18" s="8">
        <v>0</v>
      </c>
      <c r="N18" s="7">
        <f t="shared" si="1"/>
        <v>0</v>
      </c>
      <c r="O18" s="8">
        <v>0</v>
      </c>
      <c r="P18" s="7">
        <f t="shared" si="1"/>
        <v>0</v>
      </c>
      <c r="Q18" s="8">
        <v>0</v>
      </c>
      <c r="R18" s="7">
        <f t="shared" si="1"/>
        <v>0</v>
      </c>
      <c r="S18" s="8">
        <v>0</v>
      </c>
      <c r="T18" s="7">
        <f t="shared" si="1"/>
        <v>0</v>
      </c>
      <c r="U18" s="8">
        <v>0</v>
      </c>
      <c r="V18" s="7">
        <f t="shared" si="1"/>
        <v>0</v>
      </c>
      <c r="W18" s="8">
        <v>0</v>
      </c>
      <c r="X18" s="7">
        <f t="shared" si="1"/>
        <v>0</v>
      </c>
      <c r="Y18" s="8">
        <v>0</v>
      </c>
      <c r="Z18" s="7">
        <f t="shared" si="1"/>
        <v>0</v>
      </c>
      <c r="AB18" s="2"/>
      <c r="AD18" s="2"/>
      <c r="AF18" s="2"/>
      <c r="AH18" s="2"/>
    </row>
    <row r="19" spans="1:34" ht="24">
      <c r="A19" s="11" t="s">
        <v>27</v>
      </c>
      <c r="B19" s="12" t="s">
        <v>28</v>
      </c>
      <c r="C19" s="8">
        <v>0</v>
      </c>
      <c r="D19" s="7">
        <f t="shared" si="0"/>
        <v>0</v>
      </c>
      <c r="E19" s="8">
        <v>0</v>
      </c>
      <c r="F19" s="7">
        <f t="shared" si="1"/>
        <v>0</v>
      </c>
      <c r="G19" s="8">
        <v>0</v>
      </c>
      <c r="H19" s="7">
        <f t="shared" si="1"/>
        <v>0</v>
      </c>
      <c r="I19" s="8">
        <v>0</v>
      </c>
      <c r="J19" s="7">
        <f t="shared" si="1"/>
        <v>0</v>
      </c>
      <c r="K19" s="8">
        <v>0</v>
      </c>
      <c r="L19" s="7">
        <f t="shared" si="1"/>
        <v>0</v>
      </c>
      <c r="M19" s="8">
        <v>0</v>
      </c>
      <c r="N19" s="7">
        <f t="shared" si="1"/>
        <v>0</v>
      </c>
      <c r="O19" s="8">
        <v>0</v>
      </c>
      <c r="P19" s="7">
        <f t="shared" si="1"/>
        <v>0</v>
      </c>
      <c r="Q19" s="8">
        <v>0</v>
      </c>
      <c r="R19" s="7">
        <f t="shared" si="1"/>
        <v>0</v>
      </c>
      <c r="S19" s="8">
        <v>0</v>
      </c>
      <c r="T19" s="7">
        <f t="shared" si="1"/>
        <v>0</v>
      </c>
      <c r="U19" s="8">
        <v>0</v>
      </c>
      <c r="V19" s="7">
        <f t="shared" si="1"/>
        <v>0</v>
      </c>
      <c r="W19" s="8">
        <v>0</v>
      </c>
      <c r="X19" s="7">
        <f t="shared" si="1"/>
        <v>0</v>
      </c>
      <c r="Y19" s="8">
        <v>0</v>
      </c>
      <c r="Z19" s="7">
        <f t="shared" si="1"/>
        <v>0</v>
      </c>
      <c r="AB19" s="2"/>
      <c r="AD19" s="2"/>
      <c r="AF19" s="2"/>
      <c r="AH19" s="2"/>
    </row>
    <row r="20" spans="1:34" ht="36">
      <c r="A20" s="11" t="s">
        <v>29</v>
      </c>
      <c r="B20" s="12" t="s">
        <v>30</v>
      </c>
      <c r="C20" s="8">
        <v>0</v>
      </c>
      <c r="D20" s="7">
        <f t="shared" si="0"/>
        <v>0</v>
      </c>
      <c r="E20" s="8">
        <v>0</v>
      </c>
      <c r="F20" s="7">
        <f t="shared" si="1"/>
        <v>0</v>
      </c>
      <c r="G20" s="8">
        <v>0</v>
      </c>
      <c r="H20" s="7">
        <f t="shared" si="1"/>
        <v>0</v>
      </c>
      <c r="I20" s="8">
        <v>0</v>
      </c>
      <c r="J20" s="7">
        <f t="shared" si="1"/>
        <v>0</v>
      </c>
      <c r="K20" s="8">
        <v>0</v>
      </c>
      <c r="L20" s="7">
        <f t="shared" si="1"/>
        <v>0</v>
      </c>
      <c r="M20" s="8">
        <v>0</v>
      </c>
      <c r="N20" s="7">
        <f t="shared" si="1"/>
        <v>0</v>
      </c>
      <c r="O20" s="8">
        <v>0</v>
      </c>
      <c r="P20" s="7">
        <f t="shared" si="1"/>
        <v>0</v>
      </c>
      <c r="Q20" s="8">
        <v>0</v>
      </c>
      <c r="R20" s="7">
        <f t="shared" si="1"/>
        <v>0</v>
      </c>
      <c r="S20" s="8">
        <v>0</v>
      </c>
      <c r="T20" s="7">
        <f t="shared" si="1"/>
        <v>0</v>
      </c>
      <c r="U20" s="8">
        <v>0</v>
      </c>
      <c r="V20" s="7">
        <f t="shared" si="1"/>
        <v>0</v>
      </c>
      <c r="W20" s="8">
        <v>0</v>
      </c>
      <c r="X20" s="7">
        <f t="shared" si="1"/>
        <v>0</v>
      </c>
      <c r="Y20" s="8">
        <v>0</v>
      </c>
      <c r="Z20" s="7">
        <f t="shared" si="1"/>
        <v>0</v>
      </c>
      <c r="AB20" s="2"/>
      <c r="AD20" s="2"/>
      <c r="AF20" s="2"/>
      <c r="AH20" s="2"/>
    </row>
    <row r="21" spans="1:34" ht="12">
      <c r="A21" s="11">
        <v>14</v>
      </c>
      <c r="B21" s="12" t="s">
        <v>31</v>
      </c>
      <c r="C21" s="8">
        <v>0</v>
      </c>
      <c r="D21" s="7">
        <f t="shared" si="0"/>
        <v>0</v>
      </c>
      <c r="E21" s="8">
        <v>0</v>
      </c>
      <c r="F21" s="7">
        <f aca="true" t="shared" si="2" ref="F21:Z22">+E21/E$24</f>
        <v>0</v>
      </c>
      <c r="G21" s="8">
        <v>0</v>
      </c>
      <c r="H21" s="7">
        <f t="shared" si="2"/>
        <v>0</v>
      </c>
      <c r="I21" s="8">
        <v>0</v>
      </c>
      <c r="J21" s="7">
        <f t="shared" si="2"/>
        <v>0</v>
      </c>
      <c r="K21" s="8">
        <v>0</v>
      </c>
      <c r="L21" s="7">
        <f t="shared" si="2"/>
        <v>0</v>
      </c>
      <c r="M21" s="8">
        <v>0</v>
      </c>
      <c r="N21" s="7">
        <f t="shared" si="2"/>
        <v>0</v>
      </c>
      <c r="O21" s="8">
        <v>0</v>
      </c>
      <c r="P21" s="7">
        <f t="shared" si="2"/>
        <v>0</v>
      </c>
      <c r="Q21" s="8">
        <v>0</v>
      </c>
      <c r="R21" s="7">
        <f t="shared" si="2"/>
        <v>0</v>
      </c>
      <c r="S21" s="8">
        <v>0</v>
      </c>
      <c r="T21" s="7">
        <f t="shared" si="2"/>
        <v>0</v>
      </c>
      <c r="U21" s="8">
        <v>0</v>
      </c>
      <c r="V21" s="7">
        <f t="shared" si="2"/>
        <v>0</v>
      </c>
      <c r="W21" s="8">
        <v>0</v>
      </c>
      <c r="X21" s="7">
        <f t="shared" si="2"/>
        <v>0</v>
      </c>
      <c r="Y21" s="8">
        <v>0</v>
      </c>
      <c r="Z21" s="7">
        <f t="shared" si="2"/>
        <v>0</v>
      </c>
      <c r="AB21" s="2"/>
      <c r="AD21" s="2"/>
      <c r="AF21" s="2"/>
      <c r="AH21" s="2"/>
    </row>
    <row r="22" spans="1:34" ht="12">
      <c r="A22" s="11">
        <v>15</v>
      </c>
      <c r="B22" s="12" t="s">
        <v>32</v>
      </c>
      <c r="C22" s="8">
        <v>1044115.47</v>
      </c>
      <c r="D22" s="7">
        <f t="shared" si="0"/>
        <v>0.02213271750004213</v>
      </c>
      <c r="E22" s="8">
        <v>3896448.45</v>
      </c>
      <c r="F22" s="7">
        <f t="shared" si="2"/>
        <v>0.05752662386642023</v>
      </c>
      <c r="G22" s="8">
        <v>2329676.18</v>
      </c>
      <c r="H22" s="7">
        <f t="shared" si="2"/>
        <v>0.029557886111305155</v>
      </c>
      <c r="I22" s="8">
        <v>1983891.41</v>
      </c>
      <c r="J22" s="7">
        <f t="shared" si="2"/>
        <v>0.022193874901261255</v>
      </c>
      <c r="K22" s="8">
        <v>2441237.43</v>
      </c>
      <c r="L22" s="7">
        <f t="shared" si="2"/>
        <v>0.021602901816212862</v>
      </c>
      <c r="M22" s="8">
        <v>3594385.33</v>
      </c>
      <c r="N22" s="7">
        <f t="shared" si="2"/>
        <v>0.027917107654698334</v>
      </c>
      <c r="O22" s="8">
        <v>4158158.18</v>
      </c>
      <c r="P22" s="7">
        <f t="shared" si="2"/>
        <v>0.029294417868849072</v>
      </c>
      <c r="Q22" s="8">
        <v>4627901.67</v>
      </c>
      <c r="R22" s="7">
        <f t="shared" si="2"/>
        <v>0.029015690570871295</v>
      </c>
      <c r="S22" s="8">
        <v>7335723.09</v>
      </c>
      <c r="T22" s="7">
        <f t="shared" si="2"/>
        <v>0.043601318211324375</v>
      </c>
      <c r="U22" s="8">
        <v>5874663.38</v>
      </c>
      <c r="V22" s="7">
        <f t="shared" si="2"/>
        <v>0.032630028057119544</v>
      </c>
      <c r="W22" s="8">
        <v>6229995.19</v>
      </c>
      <c r="X22" s="7">
        <f t="shared" si="2"/>
        <v>0.03135337635763247</v>
      </c>
      <c r="Y22" s="8">
        <f>6673915.69+9578021.45-2490.35</f>
        <v>16249446.790000001</v>
      </c>
      <c r="Z22" s="7">
        <f t="shared" si="2"/>
        <v>0.07139127924594674</v>
      </c>
      <c r="AB22" s="2"/>
      <c r="AD22" s="2"/>
      <c r="AF22" s="2"/>
      <c r="AH22" s="2"/>
    </row>
    <row r="23" spans="1:34" ht="12">
      <c r="A23" s="13"/>
      <c r="B23" s="10"/>
      <c r="C23" s="16"/>
      <c r="D23" s="7"/>
      <c r="E23" s="16"/>
      <c r="F23" s="7"/>
      <c r="G23" s="16"/>
      <c r="H23" s="7"/>
      <c r="I23" s="16"/>
      <c r="J23" s="7"/>
      <c r="K23" s="16"/>
      <c r="L23" s="7"/>
      <c r="M23" s="16"/>
      <c r="N23" s="7"/>
      <c r="O23" s="16"/>
      <c r="P23" s="7"/>
      <c r="Q23" s="16"/>
      <c r="R23" s="7"/>
      <c r="S23" s="16"/>
      <c r="T23" s="7"/>
      <c r="U23" s="16"/>
      <c r="V23" s="7"/>
      <c r="W23" s="16"/>
      <c r="X23" s="7"/>
      <c r="Y23" s="16"/>
      <c r="Z23" s="7"/>
      <c r="AB23" s="2"/>
      <c r="AD23" s="2"/>
      <c r="AF23" s="2"/>
      <c r="AH23" s="2"/>
    </row>
    <row r="24" spans="1:34" ht="12.75" customHeight="1" thickBot="1">
      <c r="A24" s="68" t="s">
        <v>33</v>
      </c>
      <c r="B24" s="69"/>
      <c r="C24" s="14">
        <f aca="true" t="shared" si="3" ref="C24:Z24">SUM(C3:C22)</f>
        <v>47175204.31</v>
      </c>
      <c r="D24" s="15">
        <f t="shared" si="3"/>
        <v>0.9999999999999998</v>
      </c>
      <c r="E24" s="14">
        <f t="shared" si="3"/>
        <v>67732958.89999999</v>
      </c>
      <c r="F24" s="15">
        <f t="shared" si="3"/>
        <v>1</v>
      </c>
      <c r="G24" s="14">
        <f t="shared" si="3"/>
        <v>78817415.13000001</v>
      </c>
      <c r="H24" s="15">
        <f t="shared" si="3"/>
        <v>0.9999999999999999</v>
      </c>
      <c r="I24" s="14">
        <f t="shared" si="3"/>
        <v>89389140.87</v>
      </c>
      <c r="J24" s="15">
        <f t="shared" si="3"/>
        <v>0.9999999999999999</v>
      </c>
      <c r="K24" s="14">
        <f t="shared" si="3"/>
        <v>113005069.91</v>
      </c>
      <c r="L24" s="15">
        <f t="shared" si="3"/>
        <v>0.9999999999999999</v>
      </c>
      <c r="M24" s="14">
        <f t="shared" si="3"/>
        <v>128752067.53000002</v>
      </c>
      <c r="N24" s="15">
        <f t="shared" si="3"/>
        <v>0.9999999999999999</v>
      </c>
      <c r="O24" s="14">
        <f t="shared" si="3"/>
        <v>141943704.04</v>
      </c>
      <c r="P24" s="15">
        <f t="shared" si="3"/>
        <v>1</v>
      </c>
      <c r="Q24" s="14">
        <f t="shared" si="3"/>
        <v>159496519.95</v>
      </c>
      <c r="R24" s="15">
        <f t="shared" si="3"/>
        <v>1.0000000000000002</v>
      </c>
      <c r="S24" s="14">
        <f t="shared" si="3"/>
        <v>168245442.82</v>
      </c>
      <c r="T24" s="15">
        <f t="shared" si="3"/>
        <v>1</v>
      </c>
      <c r="U24" s="14">
        <f t="shared" si="3"/>
        <v>180038563.54999998</v>
      </c>
      <c r="V24" s="15">
        <f t="shared" si="3"/>
        <v>1</v>
      </c>
      <c r="W24" s="14">
        <f t="shared" si="3"/>
        <v>198702529.48000002</v>
      </c>
      <c r="X24" s="15">
        <f t="shared" si="3"/>
        <v>0.9999999999999999</v>
      </c>
      <c r="Y24" s="14">
        <f t="shared" si="3"/>
        <v>227611088.66</v>
      </c>
      <c r="Z24" s="15">
        <f t="shared" si="3"/>
        <v>1.0000089270171915</v>
      </c>
      <c r="AB24" s="2"/>
      <c r="AD24" s="2"/>
      <c r="AF24" s="2"/>
      <c r="AH24" s="2"/>
    </row>
    <row r="26" ht="12">
      <c r="Y26" s="4"/>
    </row>
  </sheetData>
  <sheetProtection/>
  <mergeCells count="14">
    <mergeCell ref="E2:F2"/>
    <mergeCell ref="G2:H2"/>
    <mergeCell ref="I2:J2"/>
    <mergeCell ref="K2:L2"/>
    <mergeCell ref="U2:V2"/>
    <mergeCell ref="W2:X2"/>
    <mergeCell ref="Y2:Z2"/>
    <mergeCell ref="A24:B24"/>
    <mergeCell ref="M2:N2"/>
    <mergeCell ref="O2:P2"/>
    <mergeCell ref="Q2:R2"/>
    <mergeCell ref="S2:T2"/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6" sqref="AC16"/>
    </sheetView>
  </sheetViews>
  <sheetFormatPr defaultColWidth="9.00390625" defaultRowHeight="12.75"/>
  <cols>
    <col min="1" max="1" width="136.125" style="2" customWidth="1"/>
    <col min="2" max="2" width="13.625" style="2" customWidth="1"/>
    <col min="3" max="3" width="9.125" style="2" customWidth="1"/>
    <col min="4" max="4" width="13.625" style="2" customWidth="1"/>
    <col min="5" max="5" width="9.125" style="2" customWidth="1"/>
    <col min="6" max="6" width="13.625" style="2" customWidth="1"/>
    <col min="7" max="7" width="9.125" style="2" customWidth="1"/>
    <col min="8" max="8" width="13.625" style="2" customWidth="1"/>
    <col min="9" max="9" width="9.125" style="2" customWidth="1"/>
    <col min="10" max="10" width="13.625" style="2" customWidth="1"/>
    <col min="11" max="11" width="9.125" style="2" customWidth="1"/>
    <col min="12" max="12" width="13.625" style="2" customWidth="1"/>
    <col min="13" max="13" width="9.125" style="2" customWidth="1"/>
    <col min="14" max="14" width="13.625" style="2" customWidth="1"/>
    <col min="15" max="15" width="11.375" style="2" customWidth="1"/>
    <col min="16" max="16" width="13.625" style="2" customWidth="1"/>
    <col min="17" max="17" width="11.375" style="2" customWidth="1"/>
    <col min="18" max="18" width="13.625" style="2" customWidth="1"/>
    <col min="19" max="19" width="11.375" style="2" customWidth="1"/>
    <col min="20" max="20" width="13.625" style="2" bestFit="1" customWidth="1"/>
    <col min="21" max="21" width="9.125" style="2" customWidth="1"/>
    <col min="22" max="22" width="13.625" style="2" bestFit="1" customWidth="1"/>
    <col min="23" max="23" width="9.125" style="2" customWidth="1"/>
    <col min="24" max="24" width="13.625" style="2" bestFit="1" customWidth="1"/>
    <col min="25" max="16384" width="9.125" style="2" customWidth="1"/>
  </cols>
  <sheetData>
    <row r="1" spans="1:25" ht="12.75" thickBot="1">
      <c r="A1" s="35" t="s">
        <v>34</v>
      </c>
      <c r="B1" s="76">
        <v>43131</v>
      </c>
      <c r="C1" s="77"/>
      <c r="D1" s="76">
        <v>43159</v>
      </c>
      <c r="E1" s="77"/>
      <c r="F1" s="76">
        <v>43189</v>
      </c>
      <c r="G1" s="77"/>
      <c r="H1" s="76">
        <v>43220</v>
      </c>
      <c r="I1" s="77"/>
      <c r="J1" s="76">
        <v>43250</v>
      </c>
      <c r="K1" s="77"/>
      <c r="L1" s="76">
        <v>43280</v>
      </c>
      <c r="M1" s="77"/>
      <c r="N1" s="76">
        <v>43312</v>
      </c>
      <c r="O1" s="77"/>
      <c r="P1" s="76">
        <v>43343</v>
      </c>
      <c r="Q1" s="77"/>
      <c r="R1" s="76">
        <v>43371</v>
      </c>
      <c r="S1" s="77"/>
      <c r="T1" s="76">
        <v>43404</v>
      </c>
      <c r="U1" s="77"/>
      <c r="V1" s="76">
        <v>43434</v>
      </c>
      <c r="W1" s="77"/>
      <c r="X1" s="76">
        <v>43465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v>0</v>
      </c>
      <c r="N2" s="8">
        <v>0</v>
      </c>
      <c r="O2" s="31">
        <f>+ROUND(N2/N$39,4)</f>
        <v>0</v>
      </c>
      <c r="P2" s="8">
        <v>0</v>
      </c>
      <c r="Q2" s="31">
        <f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v>0</v>
      </c>
    </row>
    <row r="3" spans="1:25" ht="24">
      <c r="A3" s="41" t="s">
        <v>69</v>
      </c>
      <c r="B3" s="6">
        <v>0</v>
      </c>
      <c r="C3" s="31">
        <f aca="true" t="shared" si="0" ref="C3:C38">+ROUND(B3/B$39,4)</f>
        <v>0</v>
      </c>
      <c r="D3" s="6">
        <v>0</v>
      </c>
      <c r="E3" s="31">
        <f aca="true" t="shared" si="1" ref="E3:E30">+ROUND(D3/D$39,4)</f>
        <v>0</v>
      </c>
      <c r="F3" s="6">
        <v>0</v>
      </c>
      <c r="G3" s="31">
        <f aca="true" t="shared" si="2" ref="G3:G37">+ROUND(F3/F$39,4)</f>
        <v>0</v>
      </c>
      <c r="H3" s="6">
        <v>0</v>
      </c>
      <c r="I3" s="31">
        <f aca="true" t="shared" si="3" ref="I3:I38">+ROUND(H3/H$39,4)</f>
        <v>0</v>
      </c>
      <c r="J3" s="6">
        <v>0</v>
      </c>
      <c r="K3" s="31">
        <f aca="true" t="shared" si="4" ref="K3:K37">+ROUND(J3/J$39,4)</f>
        <v>0</v>
      </c>
      <c r="L3" s="6">
        <v>0</v>
      </c>
      <c r="M3" s="31">
        <v>0</v>
      </c>
      <c r="N3" s="6">
        <v>0</v>
      </c>
      <c r="O3" s="31">
        <f aca="true" t="shared" si="5" ref="O3:O37">+ROUND(N3/N$39,4)</f>
        <v>0</v>
      </c>
      <c r="P3" s="6">
        <v>0</v>
      </c>
      <c r="Q3" s="31">
        <f aca="true" t="shared" si="6" ref="Q3:Q38">+ROUND(P3/P$39,4)</f>
        <v>0</v>
      </c>
      <c r="R3" s="6">
        <v>0</v>
      </c>
      <c r="S3" s="31">
        <f aca="true" t="shared" si="7" ref="S3:S30">+ROUND(R3/R$39,4)</f>
        <v>0</v>
      </c>
      <c r="T3" s="6">
        <v>0</v>
      </c>
      <c r="U3" s="31">
        <f aca="true" t="shared" si="8" ref="U3:U37">+ROUND(T3/T$39,4)</f>
        <v>0</v>
      </c>
      <c r="V3" s="6">
        <v>0</v>
      </c>
      <c r="W3" s="31">
        <f aca="true" t="shared" si="9" ref="W3:W38">+ROUND(V3/V$39,4)</f>
        <v>0</v>
      </c>
      <c r="X3" s="6">
        <v>0</v>
      </c>
      <c r="Y3" s="31">
        <v>0</v>
      </c>
    </row>
    <row r="4" spans="1:25" ht="24">
      <c r="A4" s="41" t="s">
        <v>70</v>
      </c>
      <c r="B4" s="6">
        <v>0</v>
      </c>
      <c r="C4" s="31">
        <f t="shared" si="0"/>
        <v>0</v>
      </c>
      <c r="D4" s="6">
        <v>0</v>
      </c>
      <c r="E4" s="31">
        <f t="shared" si="1"/>
        <v>0</v>
      </c>
      <c r="F4" s="6">
        <v>0</v>
      </c>
      <c r="G4" s="31">
        <f t="shared" si="2"/>
        <v>0</v>
      </c>
      <c r="H4" s="6">
        <v>0</v>
      </c>
      <c r="I4" s="31">
        <f t="shared" si="3"/>
        <v>0</v>
      </c>
      <c r="J4" s="6">
        <v>0</v>
      </c>
      <c r="K4" s="31">
        <f t="shared" si="4"/>
        <v>0</v>
      </c>
      <c r="L4" s="6">
        <v>0</v>
      </c>
      <c r="M4" s="31">
        <v>0</v>
      </c>
      <c r="N4" s="6">
        <v>0</v>
      </c>
      <c r="O4" s="31">
        <f t="shared" si="5"/>
        <v>0</v>
      </c>
      <c r="P4" s="6">
        <v>0</v>
      </c>
      <c r="Q4" s="31">
        <f t="shared" si="6"/>
        <v>0</v>
      </c>
      <c r="R4" s="6">
        <v>0</v>
      </c>
      <c r="S4" s="31">
        <f t="shared" si="7"/>
        <v>0</v>
      </c>
      <c r="T4" s="6">
        <v>0</v>
      </c>
      <c r="U4" s="31">
        <f t="shared" si="8"/>
        <v>0</v>
      </c>
      <c r="V4" s="6">
        <v>0</v>
      </c>
      <c r="W4" s="31">
        <f t="shared" si="9"/>
        <v>0</v>
      </c>
      <c r="X4" s="6">
        <v>0</v>
      </c>
      <c r="Y4" s="31">
        <v>0</v>
      </c>
    </row>
    <row r="5" spans="1:25" ht="24">
      <c r="A5" s="41" t="s">
        <v>71</v>
      </c>
      <c r="B5" s="6">
        <v>0</v>
      </c>
      <c r="C5" s="31">
        <f t="shared" si="0"/>
        <v>0</v>
      </c>
      <c r="D5" s="6">
        <v>0</v>
      </c>
      <c r="E5" s="31">
        <f t="shared" si="1"/>
        <v>0</v>
      </c>
      <c r="F5" s="6">
        <v>0</v>
      </c>
      <c r="G5" s="31">
        <f t="shared" si="2"/>
        <v>0</v>
      </c>
      <c r="H5" s="6">
        <v>0</v>
      </c>
      <c r="I5" s="31">
        <f t="shared" si="3"/>
        <v>0</v>
      </c>
      <c r="J5" s="6">
        <v>0</v>
      </c>
      <c r="K5" s="31">
        <f t="shared" si="4"/>
        <v>0</v>
      </c>
      <c r="L5" s="6">
        <v>0</v>
      </c>
      <c r="M5" s="31">
        <v>0</v>
      </c>
      <c r="N5" s="6">
        <v>0</v>
      </c>
      <c r="O5" s="31">
        <f t="shared" si="5"/>
        <v>0</v>
      </c>
      <c r="P5" s="6">
        <v>0</v>
      </c>
      <c r="Q5" s="31">
        <f t="shared" si="6"/>
        <v>0</v>
      </c>
      <c r="R5" s="6">
        <v>0</v>
      </c>
      <c r="S5" s="31">
        <f t="shared" si="7"/>
        <v>0</v>
      </c>
      <c r="T5" s="6">
        <v>0</v>
      </c>
      <c r="U5" s="31">
        <f t="shared" si="8"/>
        <v>0</v>
      </c>
      <c r="V5" s="6">
        <v>0</v>
      </c>
      <c r="W5" s="31">
        <f t="shared" si="9"/>
        <v>0</v>
      </c>
      <c r="X5" s="6">
        <v>0</v>
      </c>
      <c r="Y5" s="31">
        <v>0</v>
      </c>
    </row>
    <row r="6" spans="1:25" ht="24">
      <c r="A6" s="41" t="s">
        <v>72</v>
      </c>
      <c r="B6" s="6">
        <v>201043836.87</v>
      </c>
      <c r="C6" s="31">
        <f t="shared" si="0"/>
        <v>0.0242</v>
      </c>
      <c r="D6" s="6">
        <v>162136450.14</v>
      </c>
      <c r="E6" s="31">
        <f t="shared" si="1"/>
        <v>0.0206</v>
      </c>
      <c r="F6" s="6">
        <v>159539520.1</v>
      </c>
      <c r="G6" s="31">
        <f t="shared" si="2"/>
        <v>0.0211</v>
      </c>
      <c r="H6" s="6">
        <v>154412392.15</v>
      </c>
      <c r="I6" s="31">
        <f t="shared" si="3"/>
        <v>0.0201</v>
      </c>
      <c r="J6" s="6">
        <v>246160875.11</v>
      </c>
      <c r="K6" s="31">
        <f t="shared" si="4"/>
        <v>0.0331</v>
      </c>
      <c r="L6" s="6">
        <v>158915315.77</v>
      </c>
      <c r="M6" s="31">
        <v>0.0221</v>
      </c>
      <c r="N6" s="6">
        <v>204699858.48</v>
      </c>
      <c r="O6" s="31">
        <f t="shared" si="5"/>
        <v>0.0269</v>
      </c>
      <c r="P6" s="6">
        <v>140578018.36</v>
      </c>
      <c r="Q6" s="31">
        <f t="shared" si="6"/>
        <v>0.0184</v>
      </c>
      <c r="R6" s="6">
        <v>110305345.11</v>
      </c>
      <c r="S6" s="31">
        <f>+ROUNDDOWN(R6/R$39,4)</f>
        <v>0.0145</v>
      </c>
      <c r="T6" s="6">
        <v>190713107.2</v>
      </c>
      <c r="U6" s="31">
        <f t="shared" si="8"/>
        <v>0.0272</v>
      </c>
      <c r="V6" s="6">
        <v>221290289.34</v>
      </c>
      <c r="W6" s="31">
        <f t="shared" si="9"/>
        <v>0.0306</v>
      </c>
      <c r="X6" s="6">
        <v>336176448.51</v>
      </c>
      <c r="Y6" s="31">
        <v>0.047</v>
      </c>
    </row>
    <row r="7" spans="1:25" ht="24">
      <c r="A7" s="41" t="s">
        <v>73</v>
      </c>
      <c r="B7" s="6">
        <v>0</v>
      </c>
      <c r="C7" s="31">
        <f t="shared" si="0"/>
        <v>0</v>
      </c>
      <c r="D7" s="6">
        <v>0</v>
      </c>
      <c r="E7" s="31">
        <f t="shared" si="1"/>
        <v>0</v>
      </c>
      <c r="F7" s="6">
        <v>0</v>
      </c>
      <c r="G7" s="31">
        <f t="shared" si="2"/>
        <v>0</v>
      </c>
      <c r="H7" s="6">
        <v>0</v>
      </c>
      <c r="I7" s="31">
        <f t="shared" si="3"/>
        <v>0</v>
      </c>
      <c r="J7" s="6">
        <v>0</v>
      </c>
      <c r="K7" s="31">
        <f t="shared" si="4"/>
        <v>0</v>
      </c>
      <c r="L7" s="6">
        <v>0</v>
      </c>
      <c r="M7" s="31">
        <v>0</v>
      </c>
      <c r="N7" s="6">
        <v>0</v>
      </c>
      <c r="O7" s="31">
        <f t="shared" si="5"/>
        <v>0</v>
      </c>
      <c r="P7" s="6">
        <v>0</v>
      </c>
      <c r="Q7" s="31">
        <f t="shared" si="6"/>
        <v>0</v>
      </c>
      <c r="R7" s="6">
        <v>0</v>
      </c>
      <c r="S7" s="31">
        <f t="shared" si="7"/>
        <v>0</v>
      </c>
      <c r="T7" s="6">
        <v>0</v>
      </c>
      <c r="U7" s="31">
        <f t="shared" si="8"/>
        <v>0</v>
      </c>
      <c r="V7" s="6">
        <v>0</v>
      </c>
      <c r="W7" s="31">
        <f t="shared" si="9"/>
        <v>0</v>
      </c>
      <c r="X7" s="6">
        <v>0</v>
      </c>
      <c r="Y7" s="31">
        <v>0</v>
      </c>
    </row>
    <row r="8" spans="1:25" ht="24">
      <c r="A8" s="41" t="s">
        <v>74</v>
      </c>
      <c r="B8" s="6">
        <v>6420204826.28</v>
      </c>
      <c r="C8" s="31">
        <f t="shared" si="0"/>
        <v>0.7734</v>
      </c>
      <c r="D8" s="6">
        <v>6034252322.49</v>
      </c>
      <c r="E8" s="31">
        <f t="shared" si="1"/>
        <v>0.7654</v>
      </c>
      <c r="F8" s="6">
        <v>5741153867.37</v>
      </c>
      <c r="G8" s="31">
        <f t="shared" si="2"/>
        <v>0.7608</v>
      </c>
      <c r="H8" s="6">
        <v>5899364190.22</v>
      </c>
      <c r="I8" s="31">
        <f t="shared" si="3"/>
        <v>0.7693</v>
      </c>
      <c r="J8" s="6">
        <v>5613726941.53</v>
      </c>
      <c r="K8" s="31">
        <f t="shared" si="4"/>
        <v>0.7558</v>
      </c>
      <c r="L8" s="6">
        <v>5490516385.93</v>
      </c>
      <c r="M8" s="31">
        <v>0.764</v>
      </c>
      <c r="N8" s="6">
        <v>5867676522.03</v>
      </c>
      <c r="O8" s="31">
        <f t="shared" si="5"/>
        <v>0.7712</v>
      </c>
      <c r="P8" s="6">
        <v>5942406562.22</v>
      </c>
      <c r="Q8" s="31">
        <f t="shared" si="6"/>
        <v>0.777</v>
      </c>
      <c r="R8" s="6">
        <v>5897477905.52</v>
      </c>
      <c r="S8" s="31">
        <f t="shared" si="7"/>
        <v>0.7782</v>
      </c>
      <c r="T8" s="6">
        <v>5468379189.78</v>
      </c>
      <c r="U8" s="31">
        <f t="shared" si="8"/>
        <v>0.7796</v>
      </c>
      <c r="V8" s="6">
        <v>5708056104.07</v>
      </c>
      <c r="W8" s="31">
        <f t="shared" si="9"/>
        <v>0.7885</v>
      </c>
      <c r="X8" s="6">
        <v>5643186400.02</v>
      </c>
      <c r="Y8" s="31">
        <v>0.7883</v>
      </c>
    </row>
    <row r="9" spans="1:25" ht="12">
      <c r="A9" s="41" t="s">
        <v>75</v>
      </c>
      <c r="B9" s="6">
        <v>8947470.4</v>
      </c>
      <c r="C9" s="31">
        <f t="shared" si="0"/>
        <v>0.0011</v>
      </c>
      <c r="D9" s="6">
        <v>8083226.1</v>
      </c>
      <c r="E9" s="31">
        <f t="shared" si="1"/>
        <v>0.001</v>
      </c>
      <c r="F9" s="6">
        <v>6558089.1</v>
      </c>
      <c r="G9" s="31">
        <f t="shared" si="2"/>
        <v>0.0009</v>
      </c>
      <c r="H9" s="6">
        <v>6456413.3</v>
      </c>
      <c r="I9" s="31">
        <f t="shared" si="3"/>
        <v>0.0008</v>
      </c>
      <c r="J9" s="6">
        <v>5795520.6</v>
      </c>
      <c r="K9" s="31">
        <f t="shared" si="4"/>
        <v>0.0008</v>
      </c>
      <c r="L9" s="6">
        <v>7727360.8</v>
      </c>
      <c r="M9" s="31">
        <v>0.0011</v>
      </c>
      <c r="N9" s="6">
        <v>8286577.7</v>
      </c>
      <c r="O9" s="31">
        <f t="shared" si="5"/>
        <v>0.0011</v>
      </c>
      <c r="P9" s="6">
        <v>9710038.9</v>
      </c>
      <c r="Q9" s="31">
        <f t="shared" si="6"/>
        <v>0.0013</v>
      </c>
      <c r="R9" s="6">
        <v>6507251.2</v>
      </c>
      <c r="S9" s="31">
        <f t="shared" si="7"/>
        <v>0.0009</v>
      </c>
      <c r="T9" s="6">
        <v>2491057.1</v>
      </c>
      <c r="U9" s="31">
        <f t="shared" si="8"/>
        <v>0.0004</v>
      </c>
      <c r="V9" s="6">
        <v>1220109.6</v>
      </c>
      <c r="W9" s="31">
        <f t="shared" si="9"/>
        <v>0.0002</v>
      </c>
      <c r="X9" s="6">
        <v>1677650.7</v>
      </c>
      <c r="Y9" s="31">
        <v>0.0002</v>
      </c>
    </row>
    <row r="10" spans="1:25" ht="24">
      <c r="A10" s="41" t="s">
        <v>76</v>
      </c>
      <c r="B10" s="6">
        <v>702565809.7</v>
      </c>
      <c r="C10" s="31">
        <f t="shared" si="0"/>
        <v>0.0846</v>
      </c>
      <c r="D10" s="6">
        <v>712811350.09</v>
      </c>
      <c r="E10" s="31">
        <f t="shared" si="1"/>
        <v>0.0904</v>
      </c>
      <c r="F10" s="6">
        <v>686106549.67</v>
      </c>
      <c r="G10" s="31">
        <f t="shared" si="2"/>
        <v>0.0909</v>
      </c>
      <c r="H10" s="6">
        <v>657402291.56</v>
      </c>
      <c r="I10" s="31">
        <f t="shared" si="3"/>
        <v>0.0857</v>
      </c>
      <c r="J10" s="6">
        <v>680134377.39</v>
      </c>
      <c r="K10" s="31">
        <f t="shared" si="4"/>
        <v>0.0916</v>
      </c>
      <c r="L10" s="6">
        <v>631580845.52</v>
      </c>
      <c r="M10" s="31">
        <v>0.0879</v>
      </c>
      <c r="N10" s="6">
        <v>625435796.84</v>
      </c>
      <c r="O10" s="31">
        <f t="shared" si="5"/>
        <v>0.0822</v>
      </c>
      <c r="P10" s="6">
        <v>621174916.7</v>
      </c>
      <c r="Q10" s="31">
        <f t="shared" si="6"/>
        <v>0.0812</v>
      </c>
      <c r="R10" s="6">
        <v>639846016.21</v>
      </c>
      <c r="S10" s="31">
        <f t="shared" si="7"/>
        <v>0.0844</v>
      </c>
      <c r="T10" s="6">
        <v>468135232.82</v>
      </c>
      <c r="U10" s="31">
        <f t="shared" si="8"/>
        <v>0.0667</v>
      </c>
      <c r="V10" s="6">
        <v>401596545.37</v>
      </c>
      <c r="W10" s="31">
        <f t="shared" si="9"/>
        <v>0.0555</v>
      </c>
      <c r="X10" s="6">
        <v>233242942.17</v>
      </c>
      <c r="Y10" s="31">
        <v>0.0326</v>
      </c>
    </row>
    <row r="11" spans="1:25" ht="12">
      <c r="A11" s="41" t="s">
        <v>77</v>
      </c>
      <c r="B11" s="6">
        <v>0</v>
      </c>
      <c r="C11" s="31">
        <f t="shared" si="0"/>
        <v>0</v>
      </c>
      <c r="D11" s="6">
        <v>0</v>
      </c>
      <c r="E11" s="31">
        <f t="shared" si="1"/>
        <v>0</v>
      </c>
      <c r="F11" s="6">
        <v>0</v>
      </c>
      <c r="G11" s="31">
        <f t="shared" si="2"/>
        <v>0</v>
      </c>
      <c r="H11" s="6">
        <v>0</v>
      </c>
      <c r="I11" s="31">
        <f t="shared" si="3"/>
        <v>0</v>
      </c>
      <c r="J11" s="6">
        <v>0</v>
      </c>
      <c r="K11" s="31">
        <f t="shared" si="4"/>
        <v>0</v>
      </c>
      <c r="L11" s="6">
        <v>0</v>
      </c>
      <c r="M11" s="31">
        <v>0</v>
      </c>
      <c r="N11" s="6">
        <v>0</v>
      </c>
      <c r="O11" s="31">
        <f t="shared" si="5"/>
        <v>0</v>
      </c>
      <c r="P11" s="6">
        <v>0</v>
      </c>
      <c r="Q11" s="31">
        <f t="shared" si="6"/>
        <v>0</v>
      </c>
      <c r="R11" s="6">
        <v>0</v>
      </c>
      <c r="S11" s="31">
        <f t="shared" si="7"/>
        <v>0</v>
      </c>
      <c r="T11" s="6">
        <v>0</v>
      </c>
      <c r="U11" s="31">
        <f t="shared" si="8"/>
        <v>0</v>
      </c>
      <c r="V11" s="6">
        <v>0</v>
      </c>
      <c r="W11" s="31">
        <f t="shared" si="9"/>
        <v>0</v>
      </c>
      <c r="X11" s="6">
        <v>0</v>
      </c>
      <c r="Y11" s="31">
        <v>0</v>
      </c>
    </row>
    <row r="12" spans="1:25" ht="12">
      <c r="A12" s="41" t="s">
        <v>78</v>
      </c>
      <c r="B12" s="6">
        <v>0</v>
      </c>
      <c r="C12" s="31">
        <f t="shared" si="0"/>
        <v>0</v>
      </c>
      <c r="D12" s="6">
        <v>0</v>
      </c>
      <c r="E12" s="31">
        <f t="shared" si="1"/>
        <v>0</v>
      </c>
      <c r="F12" s="6">
        <v>0</v>
      </c>
      <c r="G12" s="31">
        <f t="shared" si="2"/>
        <v>0</v>
      </c>
      <c r="H12" s="6">
        <v>0</v>
      </c>
      <c r="I12" s="31">
        <f t="shared" si="3"/>
        <v>0</v>
      </c>
      <c r="J12" s="6">
        <v>0</v>
      </c>
      <c r="K12" s="31">
        <f t="shared" si="4"/>
        <v>0</v>
      </c>
      <c r="L12" s="6">
        <v>0</v>
      </c>
      <c r="M12" s="31">
        <v>0</v>
      </c>
      <c r="N12" s="6">
        <v>0</v>
      </c>
      <c r="O12" s="31">
        <f t="shared" si="5"/>
        <v>0</v>
      </c>
      <c r="P12" s="6">
        <v>0</v>
      </c>
      <c r="Q12" s="31">
        <f t="shared" si="6"/>
        <v>0</v>
      </c>
      <c r="R12" s="6">
        <v>0</v>
      </c>
      <c r="S12" s="31">
        <f t="shared" si="7"/>
        <v>0</v>
      </c>
      <c r="T12" s="6">
        <v>0</v>
      </c>
      <c r="U12" s="31">
        <f t="shared" si="8"/>
        <v>0</v>
      </c>
      <c r="V12" s="6">
        <v>0</v>
      </c>
      <c r="W12" s="31">
        <f t="shared" si="9"/>
        <v>0</v>
      </c>
      <c r="X12" s="6">
        <v>0</v>
      </c>
      <c r="Y12" s="31">
        <v>0</v>
      </c>
    </row>
    <row r="13" spans="1:25" ht="24">
      <c r="A13" s="41" t="s">
        <v>79</v>
      </c>
      <c r="B13" s="6">
        <v>0</v>
      </c>
      <c r="C13" s="31">
        <f t="shared" si="0"/>
        <v>0</v>
      </c>
      <c r="D13" s="6">
        <v>0</v>
      </c>
      <c r="E13" s="31">
        <f t="shared" si="1"/>
        <v>0</v>
      </c>
      <c r="F13" s="6">
        <v>0</v>
      </c>
      <c r="G13" s="31">
        <f t="shared" si="2"/>
        <v>0</v>
      </c>
      <c r="H13" s="6">
        <v>0</v>
      </c>
      <c r="I13" s="31">
        <f t="shared" si="3"/>
        <v>0</v>
      </c>
      <c r="J13" s="6">
        <v>0</v>
      </c>
      <c r="K13" s="31">
        <f t="shared" si="4"/>
        <v>0</v>
      </c>
      <c r="L13" s="6">
        <v>0</v>
      </c>
      <c r="M13" s="31">
        <v>0</v>
      </c>
      <c r="N13" s="6">
        <v>0</v>
      </c>
      <c r="O13" s="31">
        <f t="shared" si="5"/>
        <v>0</v>
      </c>
      <c r="P13" s="6">
        <v>0</v>
      </c>
      <c r="Q13" s="31">
        <f t="shared" si="6"/>
        <v>0</v>
      </c>
      <c r="R13" s="6">
        <v>0</v>
      </c>
      <c r="S13" s="31">
        <f t="shared" si="7"/>
        <v>0</v>
      </c>
      <c r="T13" s="6">
        <v>0</v>
      </c>
      <c r="U13" s="31">
        <f t="shared" si="8"/>
        <v>0</v>
      </c>
      <c r="V13" s="6">
        <v>0</v>
      </c>
      <c r="W13" s="31">
        <f t="shared" si="9"/>
        <v>0</v>
      </c>
      <c r="X13" s="6">
        <v>0</v>
      </c>
      <c r="Y13" s="31">
        <v>0</v>
      </c>
    </row>
    <row r="14" spans="1:25" ht="24">
      <c r="A14" s="41" t="s">
        <v>80</v>
      </c>
      <c r="B14" s="6">
        <v>0</v>
      </c>
      <c r="C14" s="31">
        <f t="shared" si="0"/>
        <v>0</v>
      </c>
      <c r="D14" s="6">
        <v>0</v>
      </c>
      <c r="E14" s="31">
        <f t="shared" si="1"/>
        <v>0</v>
      </c>
      <c r="F14" s="6">
        <v>0</v>
      </c>
      <c r="G14" s="31">
        <f t="shared" si="2"/>
        <v>0</v>
      </c>
      <c r="H14" s="6">
        <v>0</v>
      </c>
      <c r="I14" s="31">
        <f t="shared" si="3"/>
        <v>0</v>
      </c>
      <c r="J14" s="6">
        <v>0</v>
      </c>
      <c r="K14" s="31">
        <f t="shared" si="4"/>
        <v>0</v>
      </c>
      <c r="L14" s="6">
        <v>0</v>
      </c>
      <c r="M14" s="31">
        <v>0</v>
      </c>
      <c r="N14" s="6">
        <v>0</v>
      </c>
      <c r="O14" s="31">
        <f t="shared" si="5"/>
        <v>0</v>
      </c>
      <c r="P14" s="6">
        <v>0</v>
      </c>
      <c r="Q14" s="31">
        <f t="shared" si="6"/>
        <v>0</v>
      </c>
      <c r="R14" s="6">
        <v>0</v>
      </c>
      <c r="S14" s="31">
        <f t="shared" si="7"/>
        <v>0</v>
      </c>
      <c r="T14" s="6">
        <v>0</v>
      </c>
      <c r="U14" s="31">
        <f t="shared" si="8"/>
        <v>0</v>
      </c>
      <c r="V14" s="6">
        <v>0</v>
      </c>
      <c r="W14" s="31">
        <f t="shared" si="9"/>
        <v>0</v>
      </c>
      <c r="X14" s="6">
        <v>0</v>
      </c>
      <c r="Y14" s="31">
        <v>0</v>
      </c>
    </row>
    <row r="15" spans="1:25" ht="24">
      <c r="A15" s="41" t="s">
        <v>81</v>
      </c>
      <c r="B15" s="6">
        <v>0</v>
      </c>
      <c r="C15" s="31">
        <f t="shared" si="0"/>
        <v>0</v>
      </c>
      <c r="D15" s="6">
        <v>0</v>
      </c>
      <c r="E15" s="31">
        <f t="shared" si="1"/>
        <v>0</v>
      </c>
      <c r="F15" s="6">
        <v>0</v>
      </c>
      <c r="G15" s="31">
        <f t="shared" si="2"/>
        <v>0</v>
      </c>
      <c r="H15" s="6">
        <v>0</v>
      </c>
      <c r="I15" s="31">
        <f t="shared" si="3"/>
        <v>0</v>
      </c>
      <c r="J15" s="6">
        <v>0</v>
      </c>
      <c r="K15" s="31">
        <f t="shared" si="4"/>
        <v>0</v>
      </c>
      <c r="L15" s="6">
        <v>0</v>
      </c>
      <c r="M15" s="31">
        <v>0</v>
      </c>
      <c r="N15" s="6">
        <v>0</v>
      </c>
      <c r="O15" s="31">
        <f t="shared" si="5"/>
        <v>0</v>
      </c>
      <c r="P15" s="6">
        <v>0</v>
      </c>
      <c r="Q15" s="31">
        <f t="shared" si="6"/>
        <v>0</v>
      </c>
      <c r="R15" s="6">
        <v>0</v>
      </c>
      <c r="S15" s="31">
        <f t="shared" si="7"/>
        <v>0</v>
      </c>
      <c r="T15" s="6">
        <v>0</v>
      </c>
      <c r="U15" s="31">
        <f t="shared" si="8"/>
        <v>0</v>
      </c>
      <c r="V15" s="6">
        <v>0</v>
      </c>
      <c r="W15" s="31">
        <f t="shared" si="9"/>
        <v>0</v>
      </c>
      <c r="X15" s="6">
        <v>0</v>
      </c>
      <c r="Y15" s="31">
        <v>0</v>
      </c>
    </row>
    <row r="16" spans="1:25" ht="12">
      <c r="A16" s="41" t="s">
        <v>82</v>
      </c>
      <c r="B16" s="6">
        <v>16904678.6</v>
      </c>
      <c r="C16" s="31">
        <f t="shared" si="0"/>
        <v>0.002</v>
      </c>
      <c r="D16" s="6">
        <v>16929931.85</v>
      </c>
      <c r="E16" s="31">
        <f>+ROUNDUP(D16/D$39,4)</f>
        <v>0.0021999999999999997</v>
      </c>
      <c r="F16" s="6">
        <v>16989927.45</v>
      </c>
      <c r="G16" s="31">
        <f t="shared" si="2"/>
        <v>0.0023</v>
      </c>
      <c r="H16" s="6">
        <v>17020996.6</v>
      </c>
      <c r="I16" s="31">
        <f t="shared" si="3"/>
        <v>0.0022</v>
      </c>
      <c r="J16" s="6">
        <v>17013038</v>
      </c>
      <c r="K16" s="31">
        <f t="shared" si="4"/>
        <v>0.0023</v>
      </c>
      <c r="L16" s="6">
        <v>16955491.2</v>
      </c>
      <c r="M16" s="31">
        <v>0.0024</v>
      </c>
      <c r="N16" s="6">
        <v>17045331.55</v>
      </c>
      <c r="O16" s="31">
        <f t="shared" si="5"/>
        <v>0.0022</v>
      </c>
      <c r="P16" s="6">
        <v>17098592.95</v>
      </c>
      <c r="Q16" s="31">
        <f t="shared" si="6"/>
        <v>0.0022</v>
      </c>
      <c r="R16" s="6">
        <v>17115428.45</v>
      </c>
      <c r="S16" s="31">
        <f t="shared" si="7"/>
        <v>0.0023</v>
      </c>
      <c r="T16" s="6">
        <v>16123511.4</v>
      </c>
      <c r="U16" s="31">
        <f t="shared" si="8"/>
        <v>0.0023</v>
      </c>
      <c r="V16" s="6">
        <v>28312761.4</v>
      </c>
      <c r="W16" s="31">
        <f t="shared" si="9"/>
        <v>0.0039</v>
      </c>
      <c r="X16" s="6">
        <v>51630424.05</v>
      </c>
      <c r="Y16" s="31">
        <v>0.0072</v>
      </c>
    </row>
    <row r="17" spans="1:25" ht="24">
      <c r="A17" s="41" t="s">
        <v>83</v>
      </c>
      <c r="B17" s="6">
        <v>0</v>
      </c>
      <c r="C17" s="31">
        <f t="shared" si="0"/>
        <v>0</v>
      </c>
      <c r="D17" s="6">
        <v>0</v>
      </c>
      <c r="E17" s="31">
        <f t="shared" si="1"/>
        <v>0</v>
      </c>
      <c r="F17" s="6">
        <v>0</v>
      </c>
      <c r="G17" s="31">
        <f t="shared" si="2"/>
        <v>0</v>
      </c>
      <c r="H17" s="6">
        <v>0</v>
      </c>
      <c r="I17" s="31">
        <f t="shared" si="3"/>
        <v>0</v>
      </c>
      <c r="J17" s="6">
        <v>0</v>
      </c>
      <c r="K17" s="31">
        <f t="shared" si="4"/>
        <v>0</v>
      </c>
      <c r="L17" s="6">
        <v>0</v>
      </c>
      <c r="M17" s="31">
        <v>0</v>
      </c>
      <c r="N17" s="6">
        <v>0</v>
      </c>
      <c r="O17" s="31">
        <f t="shared" si="5"/>
        <v>0</v>
      </c>
      <c r="P17" s="6">
        <v>0</v>
      </c>
      <c r="Q17" s="31">
        <f t="shared" si="6"/>
        <v>0</v>
      </c>
      <c r="R17" s="6">
        <v>0</v>
      </c>
      <c r="S17" s="31">
        <f t="shared" si="7"/>
        <v>0</v>
      </c>
      <c r="T17" s="6">
        <v>0</v>
      </c>
      <c r="U17" s="31">
        <f t="shared" si="8"/>
        <v>0</v>
      </c>
      <c r="V17" s="6">
        <v>0</v>
      </c>
      <c r="W17" s="31">
        <f t="shared" si="9"/>
        <v>0</v>
      </c>
      <c r="X17" s="6">
        <v>0</v>
      </c>
      <c r="Y17" s="31">
        <v>0</v>
      </c>
    </row>
    <row r="18" spans="1:25" ht="24">
      <c r="A18" s="41" t="s">
        <v>84</v>
      </c>
      <c r="B18" s="6">
        <v>127992947.25</v>
      </c>
      <c r="C18" s="31">
        <f t="shared" si="0"/>
        <v>0.0154</v>
      </c>
      <c r="D18" s="6">
        <v>124624892.69</v>
      </c>
      <c r="E18" s="31">
        <f t="shared" si="1"/>
        <v>0.0158</v>
      </c>
      <c r="F18" s="6">
        <v>145147134.83</v>
      </c>
      <c r="G18" s="31">
        <f>+ROUNDUP(F18/F$39,4)</f>
        <v>0.019299999999999998</v>
      </c>
      <c r="H18" s="6">
        <v>146445233.65</v>
      </c>
      <c r="I18" s="31">
        <f t="shared" si="3"/>
        <v>0.0191</v>
      </c>
      <c r="J18" s="6">
        <v>152963705.79</v>
      </c>
      <c r="K18" s="31">
        <f t="shared" si="4"/>
        <v>0.0206</v>
      </c>
      <c r="L18" s="6">
        <v>152319885.03</v>
      </c>
      <c r="M18" s="31">
        <v>0.0212</v>
      </c>
      <c r="N18" s="6">
        <v>152644095.28</v>
      </c>
      <c r="O18" s="31">
        <f t="shared" si="5"/>
        <v>0.0201</v>
      </c>
      <c r="P18" s="6">
        <v>183544542.19</v>
      </c>
      <c r="Q18" s="31">
        <f t="shared" si="6"/>
        <v>0.024</v>
      </c>
      <c r="R18" s="6">
        <v>193811107.41</v>
      </c>
      <c r="S18" s="31">
        <f t="shared" si="7"/>
        <v>0.0256</v>
      </c>
      <c r="T18" s="6">
        <v>194210371</v>
      </c>
      <c r="U18" s="31">
        <f t="shared" si="8"/>
        <v>0.0277</v>
      </c>
      <c r="V18" s="6">
        <v>194573124.57</v>
      </c>
      <c r="W18" s="31">
        <f t="shared" si="9"/>
        <v>0.0269</v>
      </c>
      <c r="X18" s="6">
        <v>194930623.38</v>
      </c>
      <c r="Y18" s="31">
        <v>0.0272</v>
      </c>
    </row>
    <row r="19" spans="1:25" ht="24">
      <c r="A19" s="41" t="s">
        <v>85</v>
      </c>
      <c r="B19" s="6">
        <v>0</v>
      </c>
      <c r="C19" s="31">
        <f t="shared" si="0"/>
        <v>0</v>
      </c>
      <c r="D19" s="6">
        <v>0</v>
      </c>
      <c r="E19" s="31">
        <f t="shared" si="1"/>
        <v>0</v>
      </c>
      <c r="F19" s="6">
        <v>0</v>
      </c>
      <c r="G19" s="31">
        <f t="shared" si="2"/>
        <v>0</v>
      </c>
      <c r="H19" s="6">
        <v>0</v>
      </c>
      <c r="I19" s="31">
        <f t="shared" si="3"/>
        <v>0</v>
      </c>
      <c r="J19" s="6">
        <v>0</v>
      </c>
      <c r="K19" s="31">
        <f t="shared" si="4"/>
        <v>0</v>
      </c>
      <c r="L19" s="6">
        <v>0</v>
      </c>
      <c r="M19" s="31">
        <v>0</v>
      </c>
      <c r="N19" s="6">
        <v>0</v>
      </c>
      <c r="O19" s="31">
        <f t="shared" si="5"/>
        <v>0</v>
      </c>
      <c r="P19" s="6">
        <v>0</v>
      </c>
      <c r="Q19" s="31">
        <f t="shared" si="6"/>
        <v>0</v>
      </c>
      <c r="R19" s="6">
        <v>0</v>
      </c>
      <c r="S19" s="31">
        <f t="shared" si="7"/>
        <v>0</v>
      </c>
      <c r="T19" s="6">
        <v>0</v>
      </c>
      <c r="U19" s="31">
        <f t="shared" si="8"/>
        <v>0</v>
      </c>
      <c r="V19" s="6">
        <v>0</v>
      </c>
      <c r="W19" s="31">
        <f t="shared" si="9"/>
        <v>0</v>
      </c>
      <c r="X19" s="6">
        <v>0</v>
      </c>
      <c r="Y19" s="31">
        <v>0</v>
      </c>
    </row>
    <row r="20" spans="1:25" ht="12">
      <c r="A20" s="42" t="s">
        <v>86</v>
      </c>
      <c r="B20" s="6">
        <v>0</v>
      </c>
      <c r="C20" s="31">
        <f t="shared" si="0"/>
        <v>0</v>
      </c>
      <c r="D20" s="6">
        <v>0</v>
      </c>
      <c r="E20" s="31">
        <f t="shared" si="1"/>
        <v>0</v>
      </c>
      <c r="F20" s="6">
        <v>0</v>
      </c>
      <c r="G20" s="31">
        <f t="shared" si="2"/>
        <v>0</v>
      </c>
      <c r="H20" s="6">
        <v>0</v>
      </c>
      <c r="I20" s="31">
        <f t="shared" si="3"/>
        <v>0</v>
      </c>
      <c r="J20" s="6">
        <v>0</v>
      </c>
      <c r="K20" s="31">
        <f t="shared" si="4"/>
        <v>0</v>
      </c>
      <c r="L20" s="6">
        <v>0</v>
      </c>
      <c r="M20" s="31">
        <v>0</v>
      </c>
      <c r="N20" s="6">
        <v>0</v>
      </c>
      <c r="O20" s="31">
        <f t="shared" si="5"/>
        <v>0</v>
      </c>
      <c r="P20" s="6">
        <v>0</v>
      </c>
      <c r="Q20" s="31">
        <f t="shared" si="6"/>
        <v>0</v>
      </c>
      <c r="R20" s="6">
        <v>0</v>
      </c>
      <c r="S20" s="31">
        <f t="shared" si="7"/>
        <v>0</v>
      </c>
      <c r="T20" s="6">
        <v>0</v>
      </c>
      <c r="U20" s="31">
        <f t="shared" si="8"/>
        <v>0</v>
      </c>
      <c r="V20" s="6">
        <v>0</v>
      </c>
      <c r="W20" s="31">
        <f t="shared" si="9"/>
        <v>0</v>
      </c>
      <c r="X20" s="6">
        <v>0</v>
      </c>
      <c r="Y20" s="31">
        <v>0</v>
      </c>
    </row>
    <row r="21" spans="1:25" ht="36">
      <c r="A21" s="43" t="s">
        <v>87</v>
      </c>
      <c r="B21" s="6">
        <v>0</v>
      </c>
      <c r="C21" s="31">
        <f t="shared" si="0"/>
        <v>0</v>
      </c>
      <c r="D21" s="6">
        <v>0</v>
      </c>
      <c r="E21" s="31">
        <f t="shared" si="1"/>
        <v>0</v>
      </c>
      <c r="F21" s="6">
        <v>0</v>
      </c>
      <c r="G21" s="31">
        <f t="shared" si="2"/>
        <v>0</v>
      </c>
      <c r="H21" s="6">
        <v>0</v>
      </c>
      <c r="I21" s="31">
        <f t="shared" si="3"/>
        <v>0</v>
      </c>
      <c r="J21" s="6">
        <v>0</v>
      </c>
      <c r="K21" s="31">
        <f t="shared" si="4"/>
        <v>0</v>
      </c>
      <c r="L21" s="6">
        <v>0</v>
      </c>
      <c r="M21" s="31">
        <v>0</v>
      </c>
      <c r="N21" s="6">
        <v>0</v>
      </c>
      <c r="O21" s="31">
        <f t="shared" si="5"/>
        <v>0</v>
      </c>
      <c r="P21" s="6">
        <v>0</v>
      </c>
      <c r="Q21" s="31">
        <f t="shared" si="6"/>
        <v>0</v>
      </c>
      <c r="R21" s="6">
        <v>0</v>
      </c>
      <c r="S21" s="31">
        <f t="shared" si="7"/>
        <v>0</v>
      </c>
      <c r="T21" s="6">
        <v>0</v>
      </c>
      <c r="U21" s="31">
        <f t="shared" si="8"/>
        <v>0</v>
      </c>
      <c r="V21" s="6">
        <v>0</v>
      </c>
      <c r="W21" s="31">
        <f t="shared" si="9"/>
        <v>0</v>
      </c>
      <c r="X21" s="6">
        <v>0</v>
      </c>
      <c r="Y21" s="31">
        <v>0</v>
      </c>
    </row>
    <row r="22" spans="1:25" ht="24">
      <c r="A22" s="43" t="s">
        <v>88</v>
      </c>
      <c r="B22" s="6">
        <v>65605197.6</v>
      </c>
      <c r="C22" s="31">
        <f t="shared" si="0"/>
        <v>0.0079</v>
      </c>
      <c r="D22" s="6">
        <v>65829434</v>
      </c>
      <c r="E22" s="31">
        <f t="shared" si="1"/>
        <v>0.0083</v>
      </c>
      <c r="F22" s="6">
        <v>66072506.4</v>
      </c>
      <c r="G22" s="31">
        <f t="shared" si="2"/>
        <v>0.0088</v>
      </c>
      <c r="H22" s="6">
        <v>66330229.6</v>
      </c>
      <c r="I22" s="31">
        <f>+ROUNDUP(H22/H$39,4)</f>
        <v>0.0087</v>
      </c>
      <c r="J22" s="6">
        <v>11110710</v>
      </c>
      <c r="K22" s="31">
        <f t="shared" si="4"/>
        <v>0.0015</v>
      </c>
      <c r="L22" s="6">
        <v>11120930</v>
      </c>
      <c r="M22" s="31">
        <v>0.0015</v>
      </c>
      <c r="N22" s="6">
        <v>11009640</v>
      </c>
      <c r="O22" s="31">
        <f>+ROUNDUP(N22/N$39,4)</f>
        <v>0.0015</v>
      </c>
      <c r="P22" s="6">
        <v>11035870</v>
      </c>
      <c r="Q22" s="31">
        <f t="shared" si="6"/>
        <v>0.0014</v>
      </c>
      <c r="R22" s="6">
        <v>11058680</v>
      </c>
      <c r="S22" s="31">
        <f t="shared" si="7"/>
        <v>0.0015</v>
      </c>
      <c r="T22" s="6">
        <v>11085570</v>
      </c>
      <c r="U22" s="31">
        <f t="shared" si="8"/>
        <v>0.0016</v>
      </c>
      <c r="V22" s="6">
        <v>11111030</v>
      </c>
      <c r="W22" s="31">
        <f t="shared" si="9"/>
        <v>0.0015</v>
      </c>
      <c r="X22" s="6">
        <v>11120880</v>
      </c>
      <c r="Y22" s="31">
        <v>0.0016</v>
      </c>
    </row>
    <row r="23" spans="1:25" ht="36">
      <c r="A23" s="43" t="s">
        <v>89</v>
      </c>
      <c r="B23" s="6">
        <v>22099431</v>
      </c>
      <c r="C23" s="31">
        <f t="shared" si="0"/>
        <v>0.0027</v>
      </c>
      <c r="D23" s="6">
        <v>21133465.1</v>
      </c>
      <c r="E23" s="31">
        <f t="shared" si="1"/>
        <v>0.0027</v>
      </c>
      <c r="F23" s="6">
        <v>21178387.1</v>
      </c>
      <c r="G23" s="31">
        <f t="shared" si="2"/>
        <v>0.0028</v>
      </c>
      <c r="H23" s="6">
        <v>21056407.5</v>
      </c>
      <c r="I23" s="31">
        <f>+ROUNDUP(H23/H$39,4)</f>
        <v>0.0028</v>
      </c>
      <c r="J23" s="6">
        <v>21076107.8</v>
      </c>
      <c r="K23" s="31">
        <f t="shared" si="4"/>
        <v>0.0028</v>
      </c>
      <c r="L23" s="6">
        <v>21122711.1</v>
      </c>
      <c r="M23" s="31">
        <v>0.0029</v>
      </c>
      <c r="N23" s="6">
        <v>21166115.7</v>
      </c>
      <c r="O23" s="31">
        <f t="shared" si="5"/>
        <v>0.0028</v>
      </c>
      <c r="P23" s="6">
        <v>21214070.7</v>
      </c>
      <c r="Q23" s="31">
        <f t="shared" si="6"/>
        <v>0.0028</v>
      </c>
      <c r="R23" s="6">
        <v>21249374.7</v>
      </c>
      <c r="S23" s="31">
        <f t="shared" si="7"/>
        <v>0.0028</v>
      </c>
      <c r="T23" s="6">
        <v>21061827</v>
      </c>
      <c r="U23" s="31">
        <f t="shared" si="8"/>
        <v>0.003</v>
      </c>
      <c r="V23" s="6">
        <v>21094041.9</v>
      </c>
      <c r="W23" s="31">
        <f t="shared" si="9"/>
        <v>0.0029</v>
      </c>
      <c r="X23" s="6">
        <v>21136075.4</v>
      </c>
      <c r="Y23" s="31">
        <v>0.003</v>
      </c>
    </row>
    <row r="24" spans="1:25" ht="36">
      <c r="A24" s="43" t="s">
        <v>90</v>
      </c>
      <c r="B24" s="6">
        <v>0</v>
      </c>
      <c r="C24" s="31">
        <f t="shared" si="0"/>
        <v>0</v>
      </c>
      <c r="D24" s="6">
        <v>0</v>
      </c>
      <c r="E24" s="31">
        <f t="shared" si="1"/>
        <v>0</v>
      </c>
      <c r="F24" s="6">
        <v>0</v>
      </c>
      <c r="G24" s="31">
        <f t="shared" si="2"/>
        <v>0</v>
      </c>
      <c r="H24" s="6">
        <v>0</v>
      </c>
      <c r="I24" s="31">
        <f t="shared" si="3"/>
        <v>0</v>
      </c>
      <c r="J24" s="6">
        <v>0</v>
      </c>
      <c r="K24" s="31">
        <f t="shared" si="4"/>
        <v>0</v>
      </c>
      <c r="L24" s="6">
        <v>0</v>
      </c>
      <c r="M24" s="31">
        <v>0</v>
      </c>
      <c r="N24" s="6">
        <v>0</v>
      </c>
      <c r="O24" s="31">
        <f t="shared" si="5"/>
        <v>0</v>
      </c>
      <c r="P24" s="6">
        <v>0</v>
      </c>
      <c r="Q24" s="31">
        <f t="shared" si="6"/>
        <v>0</v>
      </c>
      <c r="R24" s="6">
        <v>0</v>
      </c>
      <c r="S24" s="31">
        <f t="shared" si="7"/>
        <v>0</v>
      </c>
      <c r="T24" s="6">
        <v>0</v>
      </c>
      <c r="U24" s="31">
        <f t="shared" si="8"/>
        <v>0</v>
      </c>
      <c r="V24" s="6">
        <v>0</v>
      </c>
      <c r="W24" s="31">
        <f t="shared" si="9"/>
        <v>0</v>
      </c>
      <c r="X24" s="6">
        <v>0</v>
      </c>
      <c r="Y24" s="31">
        <v>0</v>
      </c>
    </row>
    <row r="25" spans="1:25" ht="36">
      <c r="A25" s="43" t="s">
        <v>91</v>
      </c>
      <c r="B25" s="6">
        <v>0</v>
      </c>
      <c r="C25" s="31">
        <f t="shared" si="0"/>
        <v>0</v>
      </c>
      <c r="D25" s="6">
        <v>0</v>
      </c>
      <c r="E25" s="31">
        <f t="shared" si="1"/>
        <v>0</v>
      </c>
      <c r="F25" s="6">
        <v>0</v>
      </c>
      <c r="G25" s="31">
        <f t="shared" si="2"/>
        <v>0</v>
      </c>
      <c r="H25" s="6">
        <v>0</v>
      </c>
      <c r="I25" s="31">
        <f t="shared" si="3"/>
        <v>0</v>
      </c>
      <c r="J25" s="6">
        <v>0</v>
      </c>
      <c r="K25" s="31">
        <f t="shared" si="4"/>
        <v>0</v>
      </c>
      <c r="L25" s="6">
        <v>0</v>
      </c>
      <c r="M25" s="31">
        <v>0</v>
      </c>
      <c r="N25" s="6">
        <v>0</v>
      </c>
      <c r="O25" s="31">
        <f t="shared" si="5"/>
        <v>0</v>
      </c>
      <c r="P25" s="6">
        <v>0</v>
      </c>
      <c r="Q25" s="31">
        <f t="shared" si="6"/>
        <v>0</v>
      </c>
      <c r="R25" s="6">
        <v>0</v>
      </c>
      <c r="S25" s="31">
        <f t="shared" si="7"/>
        <v>0</v>
      </c>
      <c r="T25" s="6">
        <v>0</v>
      </c>
      <c r="U25" s="31">
        <f t="shared" si="8"/>
        <v>0</v>
      </c>
      <c r="V25" s="6">
        <v>0</v>
      </c>
      <c r="W25" s="31">
        <f t="shared" si="9"/>
        <v>0</v>
      </c>
      <c r="X25" s="6">
        <v>0</v>
      </c>
      <c r="Y25" s="31">
        <v>0</v>
      </c>
    </row>
    <row r="26" spans="1:25" ht="24">
      <c r="A26" s="43" t="s">
        <v>92</v>
      </c>
      <c r="B26" s="6">
        <v>417307739.41</v>
      </c>
      <c r="C26" s="31">
        <f t="shared" si="0"/>
        <v>0.0503</v>
      </c>
      <c r="D26" s="6">
        <v>415749958.17</v>
      </c>
      <c r="E26" s="31">
        <f t="shared" si="1"/>
        <v>0.0527</v>
      </c>
      <c r="F26" s="6">
        <v>386687197.91</v>
      </c>
      <c r="G26" s="31">
        <f t="shared" si="2"/>
        <v>0.0512</v>
      </c>
      <c r="H26" s="6">
        <v>415965431.95</v>
      </c>
      <c r="I26" s="31">
        <f t="shared" si="3"/>
        <v>0.0542</v>
      </c>
      <c r="J26" s="6">
        <v>392601576.65</v>
      </c>
      <c r="K26" s="31">
        <f t="shared" si="4"/>
        <v>0.0529</v>
      </c>
      <c r="L26" s="6">
        <v>396695583.52</v>
      </c>
      <c r="M26" s="31">
        <v>0.0552</v>
      </c>
      <c r="N26" s="6">
        <v>371251461.84</v>
      </c>
      <c r="O26" s="31">
        <f t="shared" si="5"/>
        <v>0.0488</v>
      </c>
      <c r="P26" s="6">
        <v>370928281.1</v>
      </c>
      <c r="Q26" s="31">
        <f t="shared" si="6"/>
        <v>0.0485</v>
      </c>
      <c r="R26" s="6">
        <v>354950154.89</v>
      </c>
      <c r="S26" s="31">
        <f t="shared" si="7"/>
        <v>0.0468</v>
      </c>
      <c r="T26" s="6">
        <v>339830361.92</v>
      </c>
      <c r="U26" s="31">
        <f t="shared" si="8"/>
        <v>0.0484</v>
      </c>
      <c r="V26" s="6">
        <v>343682109.74</v>
      </c>
      <c r="W26" s="31">
        <f t="shared" si="9"/>
        <v>0.0475</v>
      </c>
      <c r="X26" s="6">
        <v>344431722.69</v>
      </c>
      <c r="Y26" s="31">
        <v>0.0481</v>
      </c>
    </row>
    <row r="27" spans="1:25" ht="24">
      <c r="A27" s="43" t="s">
        <v>93</v>
      </c>
      <c r="B27" s="6">
        <v>142835284</v>
      </c>
      <c r="C27" s="31">
        <f t="shared" si="0"/>
        <v>0.0172</v>
      </c>
      <c r="D27" s="6">
        <v>143757113.2</v>
      </c>
      <c r="E27" s="31">
        <f t="shared" si="1"/>
        <v>0.0182</v>
      </c>
      <c r="F27" s="6">
        <v>143605534.4</v>
      </c>
      <c r="G27" s="31">
        <f t="shared" si="2"/>
        <v>0.019</v>
      </c>
      <c r="H27" s="6">
        <v>143799330</v>
      </c>
      <c r="I27" s="31">
        <f t="shared" si="3"/>
        <v>0.0188</v>
      </c>
      <c r="J27" s="6">
        <v>169337045.6</v>
      </c>
      <c r="K27" s="31">
        <f t="shared" si="4"/>
        <v>0.0228</v>
      </c>
      <c r="L27" s="6">
        <v>195330258.8</v>
      </c>
      <c r="M27" s="31">
        <v>0.0272</v>
      </c>
      <c r="N27" s="6">
        <v>199356043.6</v>
      </c>
      <c r="O27" s="31">
        <f t="shared" si="5"/>
        <v>0.0262</v>
      </c>
      <c r="P27" s="6">
        <v>206981182.5</v>
      </c>
      <c r="Q27" s="31">
        <f t="shared" si="6"/>
        <v>0.0271</v>
      </c>
      <c r="R27" s="6">
        <v>205958839</v>
      </c>
      <c r="S27" s="31">
        <f t="shared" si="7"/>
        <v>0.0272</v>
      </c>
      <c r="T27" s="6">
        <v>209272912.7</v>
      </c>
      <c r="U27" s="31">
        <f t="shared" si="8"/>
        <v>0.0298</v>
      </c>
      <c r="V27" s="6">
        <v>210916760.2</v>
      </c>
      <c r="W27" s="31">
        <f t="shared" si="9"/>
        <v>0.0291</v>
      </c>
      <c r="X27" s="6">
        <v>214299658.9</v>
      </c>
      <c r="Y27" s="31">
        <v>0.0299</v>
      </c>
    </row>
    <row r="28" spans="1:25" ht="24">
      <c r="A28" s="43" t="s">
        <v>0</v>
      </c>
      <c r="B28" s="6">
        <v>0</v>
      </c>
      <c r="C28" s="31">
        <f t="shared" si="0"/>
        <v>0</v>
      </c>
      <c r="D28" s="6">
        <v>0</v>
      </c>
      <c r="E28" s="31">
        <f t="shared" si="1"/>
        <v>0</v>
      </c>
      <c r="F28" s="6">
        <v>0</v>
      </c>
      <c r="G28" s="31">
        <f t="shared" si="2"/>
        <v>0</v>
      </c>
      <c r="H28" s="6">
        <v>0</v>
      </c>
      <c r="I28" s="31">
        <f t="shared" si="3"/>
        <v>0</v>
      </c>
      <c r="J28" s="6">
        <v>0</v>
      </c>
      <c r="K28" s="31">
        <f t="shared" si="4"/>
        <v>0</v>
      </c>
      <c r="L28" s="6">
        <v>0</v>
      </c>
      <c r="M28" s="31">
        <v>0</v>
      </c>
      <c r="N28" s="6">
        <v>0</v>
      </c>
      <c r="O28" s="31">
        <f t="shared" si="5"/>
        <v>0</v>
      </c>
      <c r="P28" s="6">
        <v>0</v>
      </c>
      <c r="Q28" s="31">
        <f t="shared" si="6"/>
        <v>0</v>
      </c>
      <c r="R28" s="6">
        <v>0</v>
      </c>
      <c r="S28" s="31">
        <f t="shared" si="7"/>
        <v>0</v>
      </c>
      <c r="T28" s="6">
        <v>0</v>
      </c>
      <c r="U28" s="31">
        <f t="shared" si="8"/>
        <v>0</v>
      </c>
      <c r="V28" s="6">
        <v>0</v>
      </c>
      <c r="W28" s="31">
        <f t="shared" si="9"/>
        <v>0</v>
      </c>
      <c r="X28" s="6">
        <v>0</v>
      </c>
      <c r="Y28" s="31">
        <v>0</v>
      </c>
    </row>
    <row r="29" spans="1:25" ht="24">
      <c r="A29" s="43" t="s">
        <v>1</v>
      </c>
      <c r="B29" s="6">
        <v>0</v>
      </c>
      <c r="C29" s="31">
        <f t="shared" si="0"/>
        <v>0</v>
      </c>
      <c r="D29" s="6">
        <v>0</v>
      </c>
      <c r="E29" s="31">
        <f t="shared" si="1"/>
        <v>0</v>
      </c>
      <c r="F29" s="6">
        <v>0</v>
      </c>
      <c r="G29" s="31">
        <f t="shared" si="2"/>
        <v>0</v>
      </c>
      <c r="H29" s="6">
        <v>0</v>
      </c>
      <c r="I29" s="31">
        <f t="shared" si="3"/>
        <v>0</v>
      </c>
      <c r="J29" s="6">
        <v>0</v>
      </c>
      <c r="K29" s="31">
        <f t="shared" si="4"/>
        <v>0</v>
      </c>
      <c r="L29" s="6">
        <v>0</v>
      </c>
      <c r="M29" s="31">
        <v>0</v>
      </c>
      <c r="N29" s="6">
        <v>0</v>
      </c>
      <c r="O29" s="31">
        <f t="shared" si="5"/>
        <v>0</v>
      </c>
      <c r="P29" s="6">
        <v>0</v>
      </c>
      <c r="Q29" s="31">
        <f t="shared" si="6"/>
        <v>0</v>
      </c>
      <c r="R29" s="6">
        <v>0</v>
      </c>
      <c r="S29" s="31">
        <f t="shared" si="7"/>
        <v>0</v>
      </c>
      <c r="T29" s="6">
        <v>0</v>
      </c>
      <c r="U29" s="31">
        <f t="shared" si="8"/>
        <v>0</v>
      </c>
      <c r="V29" s="6">
        <v>0</v>
      </c>
      <c r="W29" s="31">
        <f t="shared" si="9"/>
        <v>0</v>
      </c>
      <c r="X29" s="6">
        <v>0</v>
      </c>
      <c r="Y29" s="31">
        <v>0</v>
      </c>
    </row>
    <row r="30" spans="1:25" ht="12">
      <c r="A30" s="43" t="s">
        <v>2</v>
      </c>
      <c r="B30" s="6">
        <v>101713496.64</v>
      </c>
      <c r="C30" s="31">
        <f>+ROUNDDOWN(B30/B$39,4)</f>
        <v>0.0122</v>
      </c>
      <c r="D30" s="6">
        <v>101787557.68</v>
      </c>
      <c r="E30" s="31">
        <f t="shared" si="1"/>
        <v>0.0129</v>
      </c>
      <c r="F30" s="6">
        <v>101841831.64</v>
      </c>
      <c r="G30" s="31">
        <f t="shared" si="2"/>
        <v>0.0135</v>
      </c>
      <c r="H30" s="6">
        <v>101980793.72</v>
      </c>
      <c r="I30" s="31">
        <f t="shared" si="3"/>
        <v>0.0133</v>
      </c>
      <c r="J30" s="6">
        <v>61808918.98</v>
      </c>
      <c r="K30" s="31">
        <f t="shared" si="4"/>
        <v>0.0083</v>
      </c>
      <c r="L30" s="6">
        <v>41533812.08</v>
      </c>
      <c r="M30" s="31">
        <v>0.0058</v>
      </c>
      <c r="N30" s="6">
        <v>59550391.7</v>
      </c>
      <c r="O30" s="31">
        <f t="shared" si="5"/>
        <v>0.0078</v>
      </c>
      <c r="P30" s="6">
        <v>62417620.8</v>
      </c>
      <c r="Q30" s="31">
        <f>+ROUNDDOWN(P30/P$39,4)</f>
        <v>0.0081</v>
      </c>
      <c r="R30" s="6">
        <v>56357853.72</v>
      </c>
      <c r="S30" s="31">
        <f t="shared" si="7"/>
        <v>0.0074</v>
      </c>
      <c r="T30" s="6">
        <v>56370758.76</v>
      </c>
      <c r="U30" s="31">
        <f t="shared" si="8"/>
        <v>0.008</v>
      </c>
      <c r="V30" s="6">
        <v>56398053.08</v>
      </c>
      <c r="W30" s="31">
        <f t="shared" si="9"/>
        <v>0.0078</v>
      </c>
      <c r="X30" s="6">
        <v>59330044.44</v>
      </c>
      <c r="Y30" s="31">
        <v>0.0083</v>
      </c>
    </row>
    <row r="31" spans="1:25" ht="60">
      <c r="A31" s="43" t="s">
        <v>3</v>
      </c>
      <c r="B31" s="6">
        <v>0</v>
      </c>
      <c r="C31" s="31">
        <f t="shared" si="0"/>
        <v>0</v>
      </c>
      <c r="D31" s="6">
        <v>0</v>
      </c>
      <c r="E31" s="31">
        <f aca="true" t="shared" si="10" ref="E31:E38">+ROUND(D31/D$39,4)</f>
        <v>0</v>
      </c>
      <c r="F31" s="6">
        <v>0</v>
      </c>
      <c r="G31" s="31">
        <f t="shared" si="2"/>
        <v>0</v>
      </c>
      <c r="H31" s="6">
        <v>0</v>
      </c>
      <c r="I31" s="31">
        <f t="shared" si="3"/>
        <v>0</v>
      </c>
      <c r="J31" s="6">
        <v>0</v>
      </c>
      <c r="K31" s="31">
        <f t="shared" si="4"/>
        <v>0</v>
      </c>
      <c r="L31" s="6">
        <v>0</v>
      </c>
      <c r="M31" s="31">
        <v>0</v>
      </c>
      <c r="N31" s="6">
        <v>0</v>
      </c>
      <c r="O31" s="31">
        <f t="shared" si="5"/>
        <v>0</v>
      </c>
      <c r="P31" s="6">
        <v>0</v>
      </c>
      <c r="Q31" s="31">
        <f t="shared" si="6"/>
        <v>0</v>
      </c>
      <c r="R31" s="6">
        <v>0</v>
      </c>
      <c r="S31" s="31">
        <f aca="true" t="shared" si="11" ref="S31:S38">+ROUND(R31/R$39,4)</f>
        <v>0</v>
      </c>
      <c r="T31" s="6">
        <v>0</v>
      </c>
      <c r="U31" s="31">
        <f t="shared" si="8"/>
        <v>0</v>
      </c>
      <c r="V31" s="6">
        <v>0</v>
      </c>
      <c r="W31" s="31">
        <f t="shared" si="9"/>
        <v>0</v>
      </c>
      <c r="X31" s="6">
        <v>0</v>
      </c>
      <c r="Y31" s="31">
        <v>0</v>
      </c>
    </row>
    <row r="32" spans="1:25" ht="12">
      <c r="A32" s="43" t="s">
        <v>4</v>
      </c>
      <c r="B32" s="6">
        <v>0</v>
      </c>
      <c r="C32" s="31">
        <f t="shared" si="0"/>
        <v>0</v>
      </c>
      <c r="D32" s="6">
        <v>0</v>
      </c>
      <c r="E32" s="31">
        <f t="shared" si="10"/>
        <v>0</v>
      </c>
      <c r="F32" s="6">
        <v>0</v>
      </c>
      <c r="G32" s="31">
        <f t="shared" si="2"/>
        <v>0</v>
      </c>
      <c r="H32" s="6">
        <v>0</v>
      </c>
      <c r="I32" s="31">
        <f t="shared" si="3"/>
        <v>0</v>
      </c>
      <c r="J32" s="6">
        <v>0</v>
      </c>
      <c r="K32" s="31">
        <f t="shared" si="4"/>
        <v>0</v>
      </c>
      <c r="L32" s="6">
        <v>0</v>
      </c>
      <c r="M32" s="31">
        <v>0</v>
      </c>
      <c r="N32" s="6">
        <v>0</v>
      </c>
      <c r="O32" s="31">
        <f t="shared" si="5"/>
        <v>0</v>
      </c>
      <c r="P32" s="6">
        <v>0</v>
      </c>
      <c r="Q32" s="31">
        <f t="shared" si="6"/>
        <v>0</v>
      </c>
      <c r="R32" s="6">
        <v>0</v>
      </c>
      <c r="S32" s="31">
        <f t="shared" si="11"/>
        <v>0</v>
      </c>
      <c r="T32" s="6">
        <v>0</v>
      </c>
      <c r="U32" s="31">
        <f t="shared" si="8"/>
        <v>0</v>
      </c>
      <c r="V32" s="6">
        <v>0</v>
      </c>
      <c r="W32" s="31">
        <f t="shared" si="9"/>
        <v>0</v>
      </c>
      <c r="X32" s="6">
        <v>0</v>
      </c>
      <c r="Y32" s="31">
        <v>0</v>
      </c>
    </row>
    <row r="33" spans="1:25" ht="12">
      <c r="A33" s="43" t="s">
        <v>5</v>
      </c>
      <c r="B33" s="6">
        <v>0</v>
      </c>
      <c r="C33" s="31">
        <f t="shared" si="0"/>
        <v>0</v>
      </c>
      <c r="D33" s="6">
        <v>0</v>
      </c>
      <c r="E33" s="31">
        <f t="shared" si="10"/>
        <v>0</v>
      </c>
      <c r="F33" s="6">
        <v>0</v>
      </c>
      <c r="G33" s="31">
        <f t="shared" si="2"/>
        <v>0</v>
      </c>
      <c r="H33" s="6">
        <v>0</v>
      </c>
      <c r="I33" s="31">
        <f t="shared" si="3"/>
        <v>0</v>
      </c>
      <c r="J33" s="6">
        <v>0</v>
      </c>
      <c r="K33" s="31">
        <f t="shared" si="4"/>
        <v>0</v>
      </c>
      <c r="L33" s="6">
        <v>0</v>
      </c>
      <c r="M33" s="31">
        <v>0</v>
      </c>
      <c r="N33" s="6">
        <v>0</v>
      </c>
      <c r="O33" s="31">
        <f t="shared" si="5"/>
        <v>0</v>
      </c>
      <c r="P33" s="6">
        <v>0</v>
      </c>
      <c r="Q33" s="31">
        <f t="shared" si="6"/>
        <v>0</v>
      </c>
      <c r="R33" s="6">
        <v>0</v>
      </c>
      <c r="S33" s="31">
        <f t="shared" si="11"/>
        <v>0</v>
      </c>
      <c r="T33" s="6">
        <v>0</v>
      </c>
      <c r="U33" s="31">
        <f t="shared" si="8"/>
        <v>0</v>
      </c>
      <c r="V33" s="6">
        <v>0</v>
      </c>
      <c r="W33" s="31">
        <f t="shared" si="9"/>
        <v>0</v>
      </c>
      <c r="X33" s="6">
        <v>0</v>
      </c>
      <c r="Y33" s="31">
        <v>0</v>
      </c>
    </row>
    <row r="34" spans="1:25" ht="24">
      <c r="A34" s="43" t="s">
        <v>6</v>
      </c>
      <c r="B34" s="6">
        <v>0</v>
      </c>
      <c r="C34" s="31">
        <f t="shared" si="0"/>
        <v>0</v>
      </c>
      <c r="D34" s="6">
        <v>0</v>
      </c>
      <c r="E34" s="31">
        <f t="shared" si="10"/>
        <v>0</v>
      </c>
      <c r="F34" s="6">
        <v>0</v>
      </c>
      <c r="G34" s="31">
        <f t="shared" si="2"/>
        <v>0</v>
      </c>
      <c r="H34" s="6">
        <v>0</v>
      </c>
      <c r="I34" s="31">
        <f t="shared" si="3"/>
        <v>0</v>
      </c>
      <c r="J34" s="6">
        <v>0</v>
      </c>
      <c r="K34" s="31">
        <f t="shared" si="4"/>
        <v>0</v>
      </c>
      <c r="L34" s="6">
        <v>0</v>
      </c>
      <c r="M34" s="31">
        <v>0</v>
      </c>
      <c r="N34" s="6">
        <v>0</v>
      </c>
      <c r="O34" s="31">
        <f t="shared" si="5"/>
        <v>0</v>
      </c>
      <c r="P34" s="6">
        <v>0</v>
      </c>
      <c r="Q34" s="31">
        <f t="shared" si="6"/>
        <v>0</v>
      </c>
      <c r="R34" s="6">
        <v>0</v>
      </c>
      <c r="S34" s="31">
        <f t="shared" si="11"/>
        <v>0</v>
      </c>
      <c r="T34" s="6">
        <v>0</v>
      </c>
      <c r="U34" s="31">
        <f t="shared" si="8"/>
        <v>0</v>
      </c>
      <c r="V34" s="6">
        <v>0</v>
      </c>
      <c r="W34" s="31">
        <f t="shared" si="9"/>
        <v>0</v>
      </c>
      <c r="X34" s="6">
        <v>0</v>
      </c>
      <c r="Y34" s="31">
        <v>0</v>
      </c>
    </row>
    <row r="35" spans="1:25" ht="12">
      <c r="A35" s="43" t="s">
        <v>7</v>
      </c>
      <c r="B35" s="6">
        <v>56411382</v>
      </c>
      <c r="C35" s="31">
        <f t="shared" si="0"/>
        <v>0.0068</v>
      </c>
      <c r="D35" s="6">
        <v>56487310</v>
      </c>
      <c r="E35" s="31">
        <f t="shared" si="10"/>
        <v>0.0072</v>
      </c>
      <c r="F35" s="6">
        <v>56584702</v>
      </c>
      <c r="G35" s="31">
        <f t="shared" si="2"/>
        <v>0.0075</v>
      </c>
      <c r="H35" s="6">
        <v>16287908</v>
      </c>
      <c r="I35" s="31">
        <f t="shared" si="3"/>
        <v>0.0021</v>
      </c>
      <c r="J35" s="6">
        <v>16313454</v>
      </c>
      <c r="K35" s="31">
        <f t="shared" si="4"/>
        <v>0.0022</v>
      </c>
      <c r="L35" s="6">
        <v>16337820</v>
      </c>
      <c r="M35" s="31">
        <v>0.0023</v>
      </c>
      <c r="N35" s="6">
        <v>16218802</v>
      </c>
      <c r="O35" s="31">
        <f t="shared" si="5"/>
        <v>0.0021</v>
      </c>
      <c r="P35" s="6">
        <v>16236490</v>
      </c>
      <c r="Q35" s="31">
        <f t="shared" si="6"/>
        <v>0.0021</v>
      </c>
      <c r="R35" s="6">
        <v>16263032</v>
      </c>
      <c r="S35" s="31">
        <f t="shared" si="11"/>
        <v>0.0021</v>
      </c>
      <c r="T35" s="6">
        <v>16287510</v>
      </c>
      <c r="U35" s="31">
        <f t="shared" si="8"/>
        <v>0.0023</v>
      </c>
      <c r="V35" s="6">
        <v>16312978</v>
      </c>
      <c r="W35" s="31">
        <f t="shared" si="9"/>
        <v>0.0023</v>
      </c>
      <c r="X35" s="6">
        <v>16337360</v>
      </c>
      <c r="Y35" s="31">
        <v>0.0023</v>
      </c>
    </row>
    <row r="36" spans="1:25" ht="12">
      <c r="A36" s="43" t="s">
        <v>66</v>
      </c>
      <c r="B36" s="6">
        <v>0</v>
      </c>
      <c r="C36" s="31">
        <f t="shared" si="0"/>
        <v>0</v>
      </c>
      <c r="D36" s="6">
        <v>0</v>
      </c>
      <c r="E36" s="31">
        <f t="shared" si="10"/>
        <v>0</v>
      </c>
      <c r="F36" s="6">
        <v>0</v>
      </c>
      <c r="G36" s="31">
        <f t="shared" si="2"/>
        <v>0</v>
      </c>
      <c r="H36" s="6">
        <v>0</v>
      </c>
      <c r="I36" s="31">
        <f t="shared" si="3"/>
        <v>0</v>
      </c>
      <c r="J36" s="6">
        <v>0</v>
      </c>
      <c r="K36" s="31">
        <f t="shared" si="4"/>
        <v>0</v>
      </c>
      <c r="L36" s="6">
        <v>0</v>
      </c>
      <c r="M36" s="31">
        <v>0</v>
      </c>
      <c r="N36" s="6">
        <v>0</v>
      </c>
      <c r="O36" s="31">
        <f t="shared" si="5"/>
        <v>0</v>
      </c>
      <c r="P36" s="6">
        <v>0</v>
      </c>
      <c r="Q36" s="31">
        <f t="shared" si="6"/>
        <v>0</v>
      </c>
      <c r="R36" s="6">
        <v>0</v>
      </c>
      <c r="S36" s="31">
        <f t="shared" si="11"/>
        <v>0</v>
      </c>
      <c r="T36" s="6">
        <v>0</v>
      </c>
      <c r="U36" s="31">
        <f t="shared" si="8"/>
        <v>0</v>
      </c>
      <c r="V36" s="6">
        <v>0</v>
      </c>
      <c r="W36" s="31">
        <f t="shared" si="9"/>
        <v>0</v>
      </c>
      <c r="X36" s="6">
        <v>0</v>
      </c>
      <c r="Y36" s="31">
        <v>0</v>
      </c>
    </row>
    <row r="37" spans="1:25" ht="12">
      <c r="A37" s="43" t="s">
        <v>94</v>
      </c>
      <c r="B37" s="6">
        <v>0</v>
      </c>
      <c r="C37" s="31">
        <f t="shared" si="0"/>
        <v>0</v>
      </c>
      <c r="D37" s="6">
        <v>0</v>
      </c>
      <c r="E37" s="31">
        <f t="shared" si="10"/>
        <v>0</v>
      </c>
      <c r="F37" s="6">
        <v>0</v>
      </c>
      <c r="G37" s="31">
        <f t="shared" si="2"/>
        <v>0</v>
      </c>
      <c r="H37" s="6">
        <v>0</v>
      </c>
      <c r="I37" s="31">
        <f t="shared" si="3"/>
        <v>0</v>
      </c>
      <c r="J37" s="6">
        <v>0</v>
      </c>
      <c r="K37" s="31">
        <f t="shared" si="4"/>
        <v>0</v>
      </c>
      <c r="L37" s="6">
        <v>0</v>
      </c>
      <c r="M37" s="31">
        <v>0</v>
      </c>
      <c r="N37" s="6">
        <v>0</v>
      </c>
      <c r="O37" s="31">
        <f t="shared" si="5"/>
        <v>0</v>
      </c>
      <c r="P37" s="6">
        <v>0</v>
      </c>
      <c r="Q37" s="31">
        <f t="shared" si="6"/>
        <v>0</v>
      </c>
      <c r="R37" s="6">
        <v>0</v>
      </c>
      <c r="S37" s="31">
        <f t="shared" si="11"/>
        <v>0</v>
      </c>
      <c r="T37" s="6">
        <v>0</v>
      </c>
      <c r="U37" s="31">
        <f t="shared" si="8"/>
        <v>0</v>
      </c>
      <c r="V37" s="6">
        <v>0</v>
      </c>
      <c r="W37" s="31">
        <f t="shared" si="9"/>
        <v>0</v>
      </c>
      <c r="X37" s="6">
        <v>0</v>
      </c>
      <c r="Y37" s="31">
        <v>0</v>
      </c>
    </row>
    <row r="38" spans="1:25" ht="12.75" thickBot="1">
      <c r="A38" s="44" t="s">
        <v>67</v>
      </c>
      <c r="B38" s="6">
        <v>18092868.44</v>
      </c>
      <c r="C38" s="31">
        <f t="shared" si="0"/>
        <v>0.0022</v>
      </c>
      <c r="D38" s="6">
        <v>20456034.08</v>
      </c>
      <c r="E38" s="31">
        <f t="shared" si="10"/>
        <v>0.0026</v>
      </c>
      <c r="F38" s="6">
        <v>14467655.33</v>
      </c>
      <c r="G38" s="31">
        <f>+ROUND(F38/F$39,4)</f>
        <v>0.0019</v>
      </c>
      <c r="H38" s="6">
        <v>22272128.82</v>
      </c>
      <c r="I38" s="31">
        <f t="shared" si="3"/>
        <v>0.0029</v>
      </c>
      <c r="J38" s="6">
        <v>39331139.92</v>
      </c>
      <c r="K38" s="31">
        <f>+ROUND(J38/J$39,4)</f>
        <v>0.0053</v>
      </c>
      <c r="L38" s="6">
        <v>46331723.4</v>
      </c>
      <c r="M38" s="31">
        <v>0.0064</v>
      </c>
      <c r="N38" s="6">
        <v>54075464.57</v>
      </c>
      <c r="O38" s="31">
        <f>+ROUND(N38/N$39,4)</f>
        <v>0.0071</v>
      </c>
      <c r="P38" s="6">
        <v>44913456.37</v>
      </c>
      <c r="Q38" s="31">
        <f t="shared" si="6"/>
        <v>0.0059</v>
      </c>
      <c r="R38" s="6">
        <v>47697058.61</v>
      </c>
      <c r="S38" s="31">
        <f t="shared" si="11"/>
        <v>0.0063</v>
      </c>
      <c r="T38" s="6">
        <v>20685862.01</v>
      </c>
      <c r="U38" s="31">
        <f>+ROUNDUP(T38/T$39,4)</f>
        <v>0.0029999999999999996</v>
      </c>
      <c r="V38" s="6">
        <v>24211027.34</v>
      </c>
      <c r="W38" s="31">
        <f t="shared" si="9"/>
        <v>0.0033</v>
      </c>
      <c r="X38" s="6">
        <v>30946618.94</v>
      </c>
      <c r="Y38" s="31">
        <v>0.0043</v>
      </c>
    </row>
    <row r="39" spans="1:25" ht="12.75" thickBot="1">
      <c r="A39" s="45" t="s">
        <v>33</v>
      </c>
      <c r="B39" s="27">
        <f aca="true" t="shared" si="12" ref="B39:G39">SUM(B2:B38)</f>
        <v>8301724968.19</v>
      </c>
      <c r="C39" s="24">
        <f t="shared" si="12"/>
        <v>1</v>
      </c>
      <c r="D39" s="27">
        <f t="shared" si="12"/>
        <v>7884039045.590001</v>
      </c>
      <c r="E39" s="24">
        <f t="shared" si="12"/>
        <v>1</v>
      </c>
      <c r="F39" s="27">
        <f t="shared" si="12"/>
        <v>7545932903.3</v>
      </c>
      <c r="G39" s="24">
        <f t="shared" si="12"/>
        <v>1</v>
      </c>
      <c r="H39" s="27">
        <f aca="true" t="shared" si="13" ref="H39:M39">SUM(H2:H38)</f>
        <v>7668793747.07</v>
      </c>
      <c r="I39" s="24">
        <f t="shared" si="13"/>
        <v>1</v>
      </c>
      <c r="J39" s="27">
        <f t="shared" si="13"/>
        <v>7427373411.37</v>
      </c>
      <c r="K39" s="24">
        <f t="shared" si="13"/>
        <v>1</v>
      </c>
      <c r="L39" s="27">
        <f t="shared" si="13"/>
        <v>7186488123.150001</v>
      </c>
      <c r="M39" s="24">
        <f t="shared" si="13"/>
        <v>0.9999999999999999</v>
      </c>
      <c r="N39" s="27">
        <v>7608416101.289999</v>
      </c>
      <c r="O39" s="24">
        <f aca="true" t="shared" si="14" ref="O39:U39">SUM(O2:O38)</f>
        <v>0.9999999999999999</v>
      </c>
      <c r="P39" s="27">
        <f t="shared" si="14"/>
        <v>7648239642.789999</v>
      </c>
      <c r="Q39" s="24">
        <f t="shared" si="14"/>
        <v>0.9999999999999999</v>
      </c>
      <c r="R39" s="27">
        <f t="shared" si="14"/>
        <v>7578598046.82</v>
      </c>
      <c r="S39" s="24">
        <f t="shared" si="14"/>
        <v>0.9999999999999998</v>
      </c>
      <c r="T39" s="27">
        <f t="shared" si="14"/>
        <v>7014647271.69</v>
      </c>
      <c r="U39" s="24">
        <f t="shared" si="14"/>
        <v>0.9999999999999999</v>
      </c>
      <c r="V39" s="27">
        <f>SUM(V2:V38)</f>
        <v>7238774934.609999</v>
      </c>
      <c r="W39" s="24">
        <f>SUM(W2:W38)</f>
        <v>0.9999999999999999</v>
      </c>
      <c r="X39" s="27">
        <f>SUM(X2:X38)</f>
        <v>7158446849.199999</v>
      </c>
      <c r="Y39" s="24">
        <f>SUM(Y2:Y38)</f>
        <v>1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26" sqref="AE26"/>
    </sheetView>
  </sheetViews>
  <sheetFormatPr defaultColWidth="9.00390625" defaultRowHeight="12.75"/>
  <cols>
    <col min="1" max="1" width="136.125" style="2" customWidth="1"/>
    <col min="2" max="2" width="13.625" style="2" customWidth="1"/>
    <col min="3" max="3" width="9.125" style="2" customWidth="1"/>
    <col min="4" max="4" width="13.625" style="2" customWidth="1"/>
    <col min="5" max="5" width="9.125" style="2" customWidth="1"/>
    <col min="6" max="6" width="13.625" style="2" customWidth="1"/>
    <col min="7" max="7" width="11.00390625" style="2" customWidth="1"/>
    <col min="8" max="8" width="13.625" style="2" customWidth="1"/>
    <col min="9" max="9" width="11.00390625" style="2" customWidth="1"/>
    <col min="10" max="10" width="13.625" style="2" customWidth="1"/>
    <col min="11" max="11" width="11.00390625" style="2" customWidth="1"/>
    <col min="12" max="12" width="13.625" style="2" customWidth="1"/>
    <col min="13" max="13" width="11.00390625" style="2" customWidth="1"/>
    <col min="14" max="14" width="13.625" style="2" customWidth="1"/>
    <col min="15" max="15" width="11.00390625" style="2" customWidth="1"/>
    <col min="16" max="16" width="13.625" style="2" customWidth="1"/>
    <col min="17" max="17" width="11.00390625" style="2" customWidth="1"/>
    <col min="18" max="18" width="13.625" style="2" bestFit="1" customWidth="1"/>
    <col min="19" max="19" width="11.00390625" style="2" customWidth="1"/>
    <col min="20" max="20" width="13.625" style="2" bestFit="1" customWidth="1"/>
    <col min="21" max="21" width="11.00390625" style="2" customWidth="1"/>
    <col min="22" max="22" width="13.625" style="2" bestFit="1" customWidth="1"/>
    <col min="23" max="23" width="11.00390625" style="2" customWidth="1"/>
    <col min="24" max="24" width="13.625" style="2" bestFit="1" customWidth="1"/>
    <col min="25" max="25" width="11.00390625" style="2" customWidth="1"/>
    <col min="26" max="16384" width="9.125" style="2" customWidth="1"/>
  </cols>
  <sheetData>
    <row r="1" spans="1:25" ht="12.75" thickBot="1">
      <c r="A1" s="35" t="s">
        <v>34</v>
      </c>
      <c r="B1" s="76">
        <v>43496</v>
      </c>
      <c r="C1" s="77"/>
      <c r="D1" s="76">
        <v>43524</v>
      </c>
      <c r="E1" s="77"/>
      <c r="F1" s="76">
        <v>43553</v>
      </c>
      <c r="G1" s="77"/>
      <c r="H1" s="76">
        <v>43585</v>
      </c>
      <c r="I1" s="77"/>
      <c r="J1" s="76">
        <v>43616</v>
      </c>
      <c r="K1" s="77"/>
      <c r="L1" s="76">
        <v>43644</v>
      </c>
      <c r="M1" s="77"/>
      <c r="N1" s="76">
        <v>43677</v>
      </c>
      <c r="O1" s="77"/>
      <c r="P1" s="76">
        <v>43707</v>
      </c>
      <c r="Q1" s="77"/>
      <c r="R1" s="76">
        <v>43738</v>
      </c>
      <c r="S1" s="77"/>
      <c r="T1" s="76">
        <v>43769</v>
      </c>
      <c r="U1" s="77"/>
      <c r="V1" s="76">
        <v>43798</v>
      </c>
      <c r="W1" s="77"/>
      <c r="X1" s="76">
        <v>43830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f>+ROUND(L2/L$39,4)</f>
        <v>0</v>
      </c>
      <c r="N2" s="8">
        <v>0</v>
      </c>
      <c r="O2" s="31">
        <v>0</v>
      </c>
      <c r="P2" s="8">
        <v>0</v>
      </c>
      <c r="Q2" s="31">
        <f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f>+ROUND(X2/X$39,4)</f>
        <v>0</v>
      </c>
    </row>
    <row r="3" spans="1:25" ht="24">
      <c r="A3" s="41" t="s">
        <v>69</v>
      </c>
      <c r="B3" s="6">
        <v>0</v>
      </c>
      <c r="C3" s="31">
        <f aca="true" t="shared" si="0" ref="C3:C38">+ROUND(B3/B$39,4)</f>
        <v>0</v>
      </c>
      <c r="D3" s="6">
        <v>0</v>
      </c>
      <c r="E3" s="31">
        <f aca="true" t="shared" si="1" ref="E3:E38">+ROUND(D3/D$39,4)</f>
        <v>0</v>
      </c>
      <c r="F3" s="6">
        <v>0</v>
      </c>
      <c r="G3" s="31">
        <f aca="true" t="shared" si="2" ref="G3:G35">+ROUND(F3/F$39,4)</f>
        <v>0</v>
      </c>
      <c r="H3" s="6">
        <v>0</v>
      </c>
      <c r="I3" s="31">
        <f aca="true" t="shared" si="3" ref="I3:I38">+ROUND(H3/H$39,4)</f>
        <v>0</v>
      </c>
      <c r="J3" s="6">
        <v>0</v>
      </c>
      <c r="K3" s="31">
        <f aca="true" t="shared" si="4" ref="K3:K32">+ROUND(J3/J$39,4)</f>
        <v>0</v>
      </c>
      <c r="L3" s="6">
        <v>0</v>
      </c>
      <c r="M3" s="31">
        <f aca="true" t="shared" si="5" ref="M3:M38">+ROUND(L3/L$39,4)</f>
        <v>0</v>
      </c>
      <c r="N3" s="6">
        <v>0</v>
      </c>
      <c r="O3" s="31">
        <v>0</v>
      </c>
      <c r="P3" s="6">
        <v>0</v>
      </c>
      <c r="Q3" s="31">
        <f aca="true" t="shared" si="6" ref="Q3:Q38">+ROUND(P3/P$39,4)</f>
        <v>0</v>
      </c>
      <c r="R3" s="6">
        <v>0</v>
      </c>
      <c r="S3" s="31">
        <f aca="true" t="shared" si="7" ref="S3:S38">+ROUND(R3/R$39,4)</f>
        <v>0</v>
      </c>
      <c r="T3" s="6">
        <v>0</v>
      </c>
      <c r="U3" s="31">
        <f aca="true" t="shared" si="8" ref="U3:U38">+ROUND(T3/T$39,4)</f>
        <v>0</v>
      </c>
      <c r="V3" s="6">
        <v>0</v>
      </c>
      <c r="W3" s="31">
        <f aca="true" t="shared" si="9" ref="W3:W38">+ROUND(V3/V$39,4)</f>
        <v>0</v>
      </c>
      <c r="X3" s="6">
        <v>0</v>
      </c>
      <c r="Y3" s="31">
        <f aca="true" t="shared" si="10" ref="Y3:Y38">+ROUND(X3/X$39,4)</f>
        <v>0</v>
      </c>
    </row>
    <row r="4" spans="1:25" ht="24">
      <c r="A4" s="41" t="s">
        <v>70</v>
      </c>
      <c r="B4" s="6">
        <v>0</v>
      </c>
      <c r="C4" s="31">
        <f t="shared" si="0"/>
        <v>0</v>
      </c>
      <c r="D4" s="6">
        <v>0</v>
      </c>
      <c r="E4" s="31">
        <f t="shared" si="1"/>
        <v>0</v>
      </c>
      <c r="F4" s="6">
        <v>0</v>
      </c>
      <c r="G4" s="31">
        <f t="shared" si="2"/>
        <v>0</v>
      </c>
      <c r="H4" s="6">
        <v>0</v>
      </c>
      <c r="I4" s="31">
        <f t="shared" si="3"/>
        <v>0</v>
      </c>
      <c r="J4" s="6">
        <v>0</v>
      </c>
      <c r="K4" s="31">
        <f t="shared" si="4"/>
        <v>0</v>
      </c>
      <c r="L4" s="6">
        <v>0</v>
      </c>
      <c r="M4" s="31">
        <f t="shared" si="5"/>
        <v>0</v>
      </c>
      <c r="N4" s="6">
        <v>0</v>
      </c>
      <c r="O4" s="31">
        <v>0</v>
      </c>
      <c r="P4" s="6">
        <v>0</v>
      </c>
      <c r="Q4" s="31">
        <f t="shared" si="6"/>
        <v>0</v>
      </c>
      <c r="R4" s="6">
        <v>0</v>
      </c>
      <c r="S4" s="31">
        <f t="shared" si="7"/>
        <v>0</v>
      </c>
      <c r="T4" s="6">
        <v>0</v>
      </c>
      <c r="U4" s="31">
        <f t="shared" si="8"/>
        <v>0</v>
      </c>
      <c r="V4" s="6">
        <v>0</v>
      </c>
      <c r="W4" s="31">
        <f t="shared" si="9"/>
        <v>0</v>
      </c>
      <c r="X4" s="6">
        <v>0</v>
      </c>
      <c r="Y4" s="31">
        <f t="shared" si="10"/>
        <v>0</v>
      </c>
    </row>
    <row r="5" spans="1:25" ht="24">
      <c r="A5" s="41" t="s">
        <v>71</v>
      </c>
      <c r="B5" s="6">
        <v>0</v>
      </c>
      <c r="C5" s="31">
        <f t="shared" si="0"/>
        <v>0</v>
      </c>
      <c r="D5" s="6">
        <v>0</v>
      </c>
      <c r="E5" s="31">
        <f t="shared" si="1"/>
        <v>0</v>
      </c>
      <c r="F5" s="6">
        <v>0</v>
      </c>
      <c r="G5" s="31">
        <f t="shared" si="2"/>
        <v>0</v>
      </c>
      <c r="H5" s="6">
        <v>0</v>
      </c>
      <c r="I5" s="31">
        <f t="shared" si="3"/>
        <v>0</v>
      </c>
      <c r="J5" s="6">
        <v>0</v>
      </c>
      <c r="K5" s="31">
        <f t="shared" si="4"/>
        <v>0</v>
      </c>
      <c r="L5" s="6">
        <v>0</v>
      </c>
      <c r="M5" s="31">
        <f t="shared" si="5"/>
        <v>0</v>
      </c>
      <c r="N5" s="6">
        <v>0</v>
      </c>
      <c r="O5" s="31">
        <v>0</v>
      </c>
      <c r="P5" s="6">
        <v>0</v>
      </c>
      <c r="Q5" s="31">
        <f t="shared" si="6"/>
        <v>0</v>
      </c>
      <c r="R5" s="6">
        <v>0</v>
      </c>
      <c r="S5" s="31">
        <f t="shared" si="7"/>
        <v>0</v>
      </c>
      <c r="T5" s="6">
        <v>0</v>
      </c>
      <c r="U5" s="31">
        <f t="shared" si="8"/>
        <v>0</v>
      </c>
      <c r="V5" s="6">
        <v>0</v>
      </c>
      <c r="W5" s="31">
        <f t="shared" si="9"/>
        <v>0</v>
      </c>
      <c r="X5" s="6">
        <v>0</v>
      </c>
      <c r="Y5" s="31">
        <f t="shared" si="10"/>
        <v>0</v>
      </c>
    </row>
    <row r="6" spans="1:25" ht="24">
      <c r="A6" s="41" t="s">
        <v>72</v>
      </c>
      <c r="B6" s="6">
        <v>448797169.11</v>
      </c>
      <c r="C6" s="31">
        <f t="shared" si="0"/>
        <v>0.0608</v>
      </c>
      <c r="D6" s="6">
        <v>345897402.93</v>
      </c>
      <c r="E6" s="31">
        <f t="shared" si="1"/>
        <v>0.0472</v>
      </c>
      <c r="F6" s="6">
        <v>189933145.4</v>
      </c>
      <c r="G6" s="31">
        <f t="shared" si="2"/>
        <v>0.026</v>
      </c>
      <c r="H6" s="6">
        <v>129514704.93</v>
      </c>
      <c r="I6" s="31">
        <f t="shared" si="3"/>
        <v>0.0175</v>
      </c>
      <c r="J6" s="6">
        <v>132179105.48</v>
      </c>
      <c r="K6" s="31">
        <f t="shared" si="4"/>
        <v>0.0185</v>
      </c>
      <c r="L6" s="6">
        <v>183839893.64</v>
      </c>
      <c r="M6" s="31">
        <f>+ROUNDUP(L6/L$39,4)</f>
        <v>0.0248</v>
      </c>
      <c r="N6" s="6">
        <v>227105024.18</v>
      </c>
      <c r="O6" s="31">
        <v>0.0309</v>
      </c>
      <c r="P6" s="6">
        <v>279781071.71</v>
      </c>
      <c r="Q6" s="31">
        <f t="shared" si="6"/>
        <v>0.0396</v>
      </c>
      <c r="R6" s="6">
        <v>306168255.6</v>
      </c>
      <c r="S6" s="31">
        <f t="shared" si="7"/>
        <v>0.0429</v>
      </c>
      <c r="T6" s="6">
        <v>164480641.5</v>
      </c>
      <c r="U6" s="31">
        <f t="shared" si="8"/>
        <v>0.023</v>
      </c>
      <c r="V6" s="6">
        <v>133933981.08</v>
      </c>
      <c r="W6" s="31">
        <f t="shared" si="9"/>
        <v>0.0188</v>
      </c>
      <c r="X6" s="6">
        <v>119504918.58</v>
      </c>
      <c r="Y6" s="31">
        <f t="shared" si="10"/>
        <v>0.0167</v>
      </c>
    </row>
    <row r="7" spans="1:25" ht="24">
      <c r="A7" s="41" t="s">
        <v>73</v>
      </c>
      <c r="B7" s="6">
        <v>0</v>
      </c>
      <c r="C7" s="31">
        <f t="shared" si="0"/>
        <v>0</v>
      </c>
      <c r="D7" s="6">
        <v>0</v>
      </c>
      <c r="E7" s="31">
        <f t="shared" si="1"/>
        <v>0</v>
      </c>
      <c r="F7" s="6">
        <v>0</v>
      </c>
      <c r="G7" s="31">
        <f t="shared" si="2"/>
        <v>0</v>
      </c>
      <c r="H7" s="6">
        <v>0</v>
      </c>
      <c r="I7" s="31">
        <f t="shared" si="3"/>
        <v>0</v>
      </c>
      <c r="J7" s="6">
        <v>0</v>
      </c>
      <c r="K7" s="31">
        <f t="shared" si="4"/>
        <v>0</v>
      </c>
      <c r="L7" s="6">
        <v>0</v>
      </c>
      <c r="M7" s="31">
        <f t="shared" si="5"/>
        <v>0</v>
      </c>
      <c r="N7" s="6">
        <v>0</v>
      </c>
      <c r="O7" s="31">
        <v>0</v>
      </c>
      <c r="P7" s="6">
        <v>0</v>
      </c>
      <c r="Q7" s="31">
        <f t="shared" si="6"/>
        <v>0</v>
      </c>
      <c r="R7" s="6">
        <v>0</v>
      </c>
      <c r="S7" s="31">
        <f t="shared" si="7"/>
        <v>0</v>
      </c>
      <c r="T7" s="6">
        <v>0</v>
      </c>
      <c r="U7" s="31">
        <f t="shared" si="8"/>
        <v>0</v>
      </c>
      <c r="V7" s="6">
        <v>0</v>
      </c>
      <c r="W7" s="31">
        <f t="shared" si="9"/>
        <v>0</v>
      </c>
      <c r="X7" s="6">
        <v>0</v>
      </c>
      <c r="Y7" s="31">
        <f t="shared" si="10"/>
        <v>0</v>
      </c>
    </row>
    <row r="8" spans="1:25" ht="24">
      <c r="A8" s="41" t="s">
        <v>74</v>
      </c>
      <c r="B8" s="6">
        <v>5739035116.58</v>
      </c>
      <c r="C8" s="31">
        <f t="shared" si="0"/>
        <v>0.7773</v>
      </c>
      <c r="D8" s="6">
        <v>5717221011.12</v>
      </c>
      <c r="E8" s="31">
        <f t="shared" si="1"/>
        <v>0.7798</v>
      </c>
      <c r="F8" s="6">
        <v>5713260867.69</v>
      </c>
      <c r="G8" s="31">
        <f>+ROUNDUP(F8/F$39,4)</f>
        <v>0.7813</v>
      </c>
      <c r="H8" s="6">
        <v>5780772057.21</v>
      </c>
      <c r="I8" s="31">
        <f t="shared" si="3"/>
        <v>0.7803</v>
      </c>
      <c r="J8" s="6">
        <v>5515642741.96</v>
      </c>
      <c r="K8" s="31">
        <f>+ROUNDUP(J8/J$39,4)</f>
        <v>0.7732</v>
      </c>
      <c r="L8" s="6">
        <v>5754374540.67</v>
      </c>
      <c r="M8" s="31">
        <f t="shared" si="5"/>
        <v>0.7747</v>
      </c>
      <c r="N8" s="6">
        <v>5547231693.83</v>
      </c>
      <c r="O8" s="31">
        <v>0.7543</v>
      </c>
      <c r="P8" s="6">
        <v>5198947552.46</v>
      </c>
      <c r="Q8" s="31">
        <f t="shared" si="6"/>
        <v>0.7362</v>
      </c>
      <c r="R8" s="6">
        <v>5268729278.77</v>
      </c>
      <c r="S8" s="31">
        <f t="shared" si="7"/>
        <v>0.7384</v>
      </c>
      <c r="T8" s="6">
        <v>5326762250.96</v>
      </c>
      <c r="U8" s="31">
        <f t="shared" si="8"/>
        <v>0.7436</v>
      </c>
      <c r="V8" s="6">
        <v>5308639658.36</v>
      </c>
      <c r="W8" s="31">
        <f t="shared" si="9"/>
        <v>0.7459</v>
      </c>
      <c r="X8" s="6">
        <v>5384972299.49</v>
      </c>
      <c r="Y8" s="31">
        <f t="shared" si="10"/>
        <v>0.7515</v>
      </c>
    </row>
    <row r="9" spans="1:25" ht="12">
      <c r="A9" s="41" t="s">
        <v>75</v>
      </c>
      <c r="B9" s="6">
        <v>864244.3</v>
      </c>
      <c r="C9" s="31">
        <f t="shared" si="0"/>
        <v>0.0001</v>
      </c>
      <c r="D9" s="6">
        <v>915082.2</v>
      </c>
      <c r="E9" s="31">
        <f t="shared" si="1"/>
        <v>0.0001</v>
      </c>
      <c r="F9" s="6">
        <v>701563.02</v>
      </c>
      <c r="G9" s="31">
        <f t="shared" si="2"/>
        <v>0.0001</v>
      </c>
      <c r="H9" s="6">
        <v>432122.15</v>
      </c>
      <c r="I9" s="31">
        <f t="shared" si="3"/>
        <v>0.0001</v>
      </c>
      <c r="J9" s="6">
        <v>0</v>
      </c>
      <c r="K9" s="31">
        <f t="shared" si="4"/>
        <v>0</v>
      </c>
      <c r="L9" s="6">
        <v>0</v>
      </c>
      <c r="M9" s="31">
        <f t="shared" si="5"/>
        <v>0</v>
      </c>
      <c r="N9" s="6">
        <v>0</v>
      </c>
      <c r="O9" s="31">
        <v>0</v>
      </c>
      <c r="P9" s="6">
        <v>0</v>
      </c>
      <c r="Q9" s="31">
        <f t="shared" si="6"/>
        <v>0</v>
      </c>
      <c r="R9" s="6">
        <v>0</v>
      </c>
      <c r="S9" s="31">
        <f t="shared" si="7"/>
        <v>0</v>
      </c>
      <c r="T9" s="6">
        <v>0</v>
      </c>
      <c r="U9" s="31">
        <f t="shared" si="8"/>
        <v>0</v>
      </c>
      <c r="V9" s="6">
        <v>0</v>
      </c>
      <c r="W9" s="31">
        <f t="shared" si="9"/>
        <v>0</v>
      </c>
      <c r="X9" s="6">
        <v>0</v>
      </c>
      <c r="Y9" s="31">
        <f t="shared" si="10"/>
        <v>0</v>
      </c>
    </row>
    <row r="10" spans="1:25" ht="24">
      <c r="A10" s="41" t="s">
        <v>76</v>
      </c>
      <c r="B10" s="6">
        <v>259903732.71</v>
      </c>
      <c r="C10" s="31">
        <f t="shared" si="0"/>
        <v>0.0352</v>
      </c>
      <c r="D10" s="6">
        <v>262272876.3</v>
      </c>
      <c r="E10" s="31">
        <f t="shared" si="1"/>
        <v>0.0358</v>
      </c>
      <c r="F10" s="6">
        <v>248247647.02</v>
      </c>
      <c r="G10" s="31">
        <f t="shared" si="2"/>
        <v>0.0339</v>
      </c>
      <c r="H10" s="6">
        <v>273105600.84</v>
      </c>
      <c r="I10" s="31">
        <f>+ROUNDDOWN(H10/H$39,4)</f>
        <v>0.0368</v>
      </c>
      <c r="J10" s="6">
        <v>243777421.13</v>
      </c>
      <c r="K10" s="31">
        <f t="shared" si="4"/>
        <v>0.0342</v>
      </c>
      <c r="L10" s="6">
        <v>260845135.46</v>
      </c>
      <c r="M10" s="31">
        <f t="shared" si="5"/>
        <v>0.0351</v>
      </c>
      <c r="N10" s="6">
        <v>305438287.72</v>
      </c>
      <c r="O10" s="31">
        <v>0.0415</v>
      </c>
      <c r="P10" s="6">
        <v>308910672.28</v>
      </c>
      <c r="Q10" s="31">
        <f t="shared" si="6"/>
        <v>0.0437</v>
      </c>
      <c r="R10" s="6">
        <v>294433808.51</v>
      </c>
      <c r="S10" s="31">
        <f t="shared" si="7"/>
        <v>0.0413</v>
      </c>
      <c r="T10" s="6">
        <v>301556403.58</v>
      </c>
      <c r="U10" s="31">
        <f t="shared" si="8"/>
        <v>0.0421</v>
      </c>
      <c r="V10" s="6">
        <v>301629680.87</v>
      </c>
      <c r="W10" s="31">
        <f t="shared" si="9"/>
        <v>0.0424</v>
      </c>
      <c r="X10" s="6">
        <v>306321293.98</v>
      </c>
      <c r="Y10" s="31">
        <f t="shared" si="10"/>
        <v>0.0427</v>
      </c>
    </row>
    <row r="11" spans="1:25" ht="12">
      <c r="A11" s="41" t="s">
        <v>77</v>
      </c>
      <c r="B11" s="6">
        <v>0</v>
      </c>
      <c r="C11" s="31">
        <f t="shared" si="0"/>
        <v>0</v>
      </c>
      <c r="D11" s="6">
        <v>0</v>
      </c>
      <c r="E11" s="31">
        <f t="shared" si="1"/>
        <v>0</v>
      </c>
      <c r="F11" s="6">
        <v>0</v>
      </c>
      <c r="G11" s="31">
        <f t="shared" si="2"/>
        <v>0</v>
      </c>
      <c r="H11" s="6">
        <v>0</v>
      </c>
      <c r="I11" s="31">
        <f t="shared" si="3"/>
        <v>0</v>
      </c>
      <c r="J11" s="6">
        <v>0</v>
      </c>
      <c r="K11" s="31">
        <f t="shared" si="4"/>
        <v>0</v>
      </c>
      <c r="L11" s="6">
        <v>0</v>
      </c>
      <c r="M11" s="31">
        <f t="shared" si="5"/>
        <v>0</v>
      </c>
      <c r="N11" s="6">
        <v>0</v>
      </c>
      <c r="O11" s="31">
        <v>0</v>
      </c>
      <c r="P11" s="6">
        <v>0</v>
      </c>
      <c r="Q11" s="31">
        <f t="shared" si="6"/>
        <v>0</v>
      </c>
      <c r="R11" s="6">
        <v>0</v>
      </c>
      <c r="S11" s="31">
        <f t="shared" si="7"/>
        <v>0</v>
      </c>
      <c r="T11" s="6">
        <v>0</v>
      </c>
      <c r="U11" s="31">
        <f t="shared" si="8"/>
        <v>0</v>
      </c>
      <c r="V11" s="6">
        <v>0</v>
      </c>
      <c r="W11" s="31">
        <f t="shared" si="9"/>
        <v>0</v>
      </c>
      <c r="X11" s="6">
        <v>0</v>
      </c>
      <c r="Y11" s="31">
        <f t="shared" si="10"/>
        <v>0</v>
      </c>
    </row>
    <row r="12" spans="1:25" ht="12">
      <c r="A12" s="41" t="s">
        <v>78</v>
      </c>
      <c r="B12" s="6">
        <v>0</v>
      </c>
      <c r="C12" s="31">
        <f t="shared" si="0"/>
        <v>0</v>
      </c>
      <c r="D12" s="6">
        <v>0</v>
      </c>
      <c r="E12" s="31">
        <f t="shared" si="1"/>
        <v>0</v>
      </c>
      <c r="F12" s="6">
        <v>0</v>
      </c>
      <c r="G12" s="31">
        <f t="shared" si="2"/>
        <v>0</v>
      </c>
      <c r="H12" s="6">
        <v>0</v>
      </c>
      <c r="I12" s="31">
        <f t="shared" si="3"/>
        <v>0</v>
      </c>
      <c r="J12" s="6">
        <v>0</v>
      </c>
      <c r="K12" s="31">
        <f t="shared" si="4"/>
        <v>0</v>
      </c>
      <c r="L12" s="6">
        <v>0</v>
      </c>
      <c r="M12" s="31">
        <f t="shared" si="5"/>
        <v>0</v>
      </c>
      <c r="N12" s="6">
        <v>0</v>
      </c>
      <c r="O12" s="31">
        <v>0</v>
      </c>
      <c r="P12" s="6">
        <v>0</v>
      </c>
      <c r="Q12" s="31">
        <f t="shared" si="6"/>
        <v>0</v>
      </c>
      <c r="R12" s="6">
        <v>0</v>
      </c>
      <c r="S12" s="31">
        <f t="shared" si="7"/>
        <v>0</v>
      </c>
      <c r="T12" s="6">
        <v>0</v>
      </c>
      <c r="U12" s="31">
        <f t="shared" si="8"/>
        <v>0</v>
      </c>
      <c r="V12" s="6">
        <v>0</v>
      </c>
      <c r="W12" s="31">
        <f t="shared" si="9"/>
        <v>0</v>
      </c>
      <c r="X12" s="6">
        <v>0</v>
      </c>
      <c r="Y12" s="31">
        <f t="shared" si="10"/>
        <v>0</v>
      </c>
    </row>
    <row r="13" spans="1:25" ht="24">
      <c r="A13" s="41" t="s">
        <v>79</v>
      </c>
      <c r="B13" s="6">
        <v>0</v>
      </c>
      <c r="C13" s="31">
        <f t="shared" si="0"/>
        <v>0</v>
      </c>
      <c r="D13" s="6">
        <v>0</v>
      </c>
      <c r="E13" s="31">
        <f t="shared" si="1"/>
        <v>0</v>
      </c>
      <c r="F13" s="6">
        <v>0</v>
      </c>
      <c r="G13" s="31">
        <f t="shared" si="2"/>
        <v>0</v>
      </c>
      <c r="H13" s="6">
        <v>0</v>
      </c>
      <c r="I13" s="31">
        <f t="shared" si="3"/>
        <v>0</v>
      </c>
      <c r="J13" s="6">
        <v>0</v>
      </c>
      <c r="K13" s="31">
        <f t="shared" si="4"/>
        <v>0</v>
      </c>
      <c r="L13" s="6">
        <v>0</v>
      </c>
      <c r="M13" s="31">
        <f t="shared" si="5"/>
        <v>0</v>
      </c>
      <c r="N13" s="6">
        <v>0</v>
      </c>
      <c r="O13" s="31">
        <v>0</v>
      </c>
      <c r="P13" s="6">
        <v>0</v>
      </c>
      <c r="Q13" s="31">
        <f t="shared" si="6"/>
        <v>0</v>
      </c>
      <c r="R13" s="6">
        <v>0</v>
      </c>
      <c r="S13" s="31">
        <f t="shared" si="7"/>
        <v>0</v>
      </c>
      <c r="T13" s="6">
        <v>0</v>
      </c>
      <c r="U13" s="31">
        <f t="shared" si="8"/>
        <v>0</v>
      </c>
      <c r="V13" s="6">
        <v>0</v>
      </c>
      <c r="W13" s="31">
        <f t="shared" si="9"/>
        <v>0</v>
      </c>
      <c r="X13" s="6">
        <v>0</v>
      </c>
      <c r="Y13" s="31">
        <f t="shared" si="10"/>
        <v>0</v>
      </c>
    </row>
    <row r="14" spans="1:25" ht="24">
      <c r="A14" s="41" t="s">
        <v>80</v>
      </c>
      <c r="B14" s="6">
        <v>0</v>
      </c>
      <c r="C14" s="31">
        <f t="shared" si="0"/>
        <v>0</v>
      </c>
      <c r="D14" s="6">
        <v>0</v>
      </c>
      <c r="E14" s="31">
        <f t="shared" si="1"/>
        <v>0</v>
      </c>
      <c r="F14" s="6">
        <v>0</v>
      </c>
      <c r="G14" s="31">
        <f t="shared" si="2"/>
        <v>0</v>
      </c>
      <c r="H14" s="6">
        <v>0</v>
      </c>
      <c r="I14" s="31">
        <f t="shared" si="3"/>
        <v>0</v>
      </c>
      <c r="J14" s="6">
        <v>0</v>
      </c>
      <c r="K14" s="31">
        <f t="shared" si="4"/>
        <v>0</v>
      </c>
      <c r="L14" s="6">
        <v>0</v>
      </c>
      <c r="M14" s="31">
        <f t="shared" si="5"/>
        <v>0</v>
      </c>
      <c r="N14" s="6">
        <v>0</v>
      </c>
      <c r="O14" s="31">
        <v>0</v>
      </c>
      <c r="P14" s="6">
        <v>0</v>
      </c>
      <c r="Q14" s="31">
        <f t="shared" si="6"/>
        <v>0</v>
      </c>
      <c r="R14" s="6">
        <v>0</v>
      </c>
      <c r="S14" s="31">
        <f t="shared" si="7"/>
        <v>0</v>
      </c>
      <c r="T14" s="6">
        <v>0</v>
      </c>
      <c r="U14" s="31">
        <f t="shared" si="8"/>
        <v>0</v>
      </c>
      <c r="V14" s="6">
        <v>0</v>
      </c>
      <c r="W14" s="31">
        <f t="shared" si="9"/>
        <v>0</v>
      </c>
      <c r="X14" s="6">
        <v>0</v>
      </c>
      <c r="Y14" s="31">
        <f t="shared" si="10"/>
        <v>0</v>
      </c>
    </row>
    <row r="15" spans="1:25" ht="24">
      <c r="A15" s="41" t="s">
        <v>81</v>
      </c>
      <c r="B15" s="6">
        <v>0</v>
      </c>
      <c r="C15" s="31">
        <f t="shared" si="0"/>
        <v>0</v>
      </c>
      <c r="D15" s="6">
        <v>0</v>
      </c>
      <c r="E15" s="31">
        <f t="shared" si="1"/>
        <v>0</v>
      </c>
      <c r="F15" s="6">
        <v>0</v>
      </c>
      <c r="G15" s="31">
        <f t="shared" si="2"/>
        <v>0</v>
      </c>
      <c r="H15" s="6">
        <v>0</v>
      </c>
      <c r="I15" s="31">
        <f t="shared" si="3"/>
        <v>0</v>
      </c>
      <c r="J15" s="6">
        <v>0</v>
      </c>
      <c r="K15" s="31">
        <f t="shared" si="4"/>
        <v>0</v>
      </c>
      <c r="L15" s="6">
        <v>0</v>
      </c>
      <c r="M15" s="31">
        <f t="shared" si="5"/>
        <v>0</v>
      </c>
      <c r="N15" s="6">
        <v>0</v>
      </c>
      <c r="O15" s="31">
        <v>0</v>
      </c>
      <c r="P15" s="6">
        <v>0</v>
      </c>
      <c r="Q15" s="31">
        <f t="shared" si="6"/>
        <v>0</v>
      </c>
      <c r="R15" s="6">
        <v>0</v>
      </c>
      <c r="S15" s="31">
        <f t="shared" si="7"/>
        <v>0</v>
      </c>
      <c r="T15" s="6">
        <v>0</v>
      </c>
      <c r="U15" s="31">
        <f t="shared" si="8"/>
        <v>0</v>
      </c>
      <c r="V15" s="6">
        <v>0</v>
      </c>
      <c r="W15" s="31">
        <f t="shared" si="9"/>
        <v>0</v>
      </c>
      <c r="X15" s="6">
        <v>0</v>
      </c>
      <c r="Y15" s="31">
        <f t="shared" si="10"/>
        <v>0</v>
      </c>
    </row>
    <row r="16" spans="1:25" ht="12">
      <c r="A16" s="41" t="s">
        <v>82</v>
      </c>
      <c r="B16" s="6">
        <v>51670077.65</v>
      </c>
      <c r="C16" s="31">
        <f t="shared" si="0"/>
        <v>0.007</v>
      </c>
      <c r="D16" s="6">
        <v>51633754.55</v>
      </c>
      <c r="E16" s="31">
        <f t="shared" si="1"/>
        <v>0.007</v>
      </c>
      <c r="F16" s="6">
        <v>51525208.9</v>
      </c>
      <c r="G16" s="31">
        <f t="shared" si="2"/>
        <v>0.007</v>
      </c>
      <c r="H16" s="6">
        <v>72112849.15</v>
      </c>
      <c r="I16" s="31">
        <f t="shared" si="3"/>
        <v>0.0097</v>
      </c>
      <c r="J16" s="6">
        <v>71419441.05</v>
      </c>
      <c r="K16" s="31">
        <f t="shared" si="4"/>
        <v>0.01</v>
      </c>
      <c r="L16" s="6">
        <v>71666969</v>
      </c>
      <c r="M16" s="31">
        <f t="shared" si="5"/>
        <v>0.0096</v>
      </c>
      <c r="N16" s="6">
        <v>71897530.8</v>
      </c>
      <c r="O16" s="31">
        <v>0.0098</v>
      </c>
      <c r="P16" s="6">
        <v>72196855.3</v>
      </c>
      <c r="Q16" s="31">
        <f t="shared" si="6"/>
        <v>0.0102</v>
      </c>
      <c r="R16" s="6">
        <v>71066558.1</v>
      </c>
      <c r="S16" s="31">
        <f t="shared" si="7"/>
        <v>0.01</v>
      </c>
      <c r="T16" s="6">
        <v>54908000</v>
      </c>
      <c r="U16" s="31">
        <f t="shared" si="8"/>
        <v>0.0077</v>
      </c>
      <c r="V16" s="6">
        <v>56746560</v>
      </c>
      <c r="W16" s="31">
        <f t="shared" si="9"/>
        <v>0.008</v>
      </c>
      <c r="X16" s="6">
        <v>56703120</v>
      </c>
      <c r="Y16" s="31">
        <f t="shared" si="10"/>
        <v>0.0079</v>
      </c>
    </row>
    <row r="17" spans="1:25" ht="24">
      <c r="A17" s="41" t="s">
        <v>83</v>
      </c>
      <c r="B17" s="6">
        <v>0</v>
      </c>
      <c r="C17" s="31">
        <f t="shared" si="0"/>
        <v>0</v>
      </c>
      <c r="D17" s="6">
        <v>0</v>
      </c>
      <c r="E17" s="31">
        <f t="shared" si="1"/>
        <v>0</v>
      </c>
      <c r="F17" s="6">
        <v>0</v>
      </c>
      <c r="G17" s="31">
        <f t="shared" si="2"/>
        <v>0</v>
      </c>
      <c r="H17" s="6">
        <v>0</v>
      </c>
      <c r="I17" s="31">
        <f t="shared" si="3"/>
        <v>0</v>
      </c>
      <c r="J17" s="6">
        <v>0</v>
      </c>
      <c r="K17" s="31">
        <f t="shared" si="4"/>
        <v>0</v>
      </c>
      <c r="L17" s="6">
        <v>0</v>
      </c>
      <c r="M17" s="31">
        <f t="shared" si="5"/>
        <v>0</v>
      </c>
      <c r="N17" s="6">
        <v>0</v>
      </c>
      <c r="O17" s="31">
        <v>0</v>
      </c>
      <c r="P17" s="6">
        <v>0</v>
      </c>
      <c r="Q17" s="31">
        <f t="shared" si="6"/>
        <v>0</v>
      </c>
      <c r="R17" s="6">
        <v>0</v>
      </c>
      <c r="S17" s="31">
        <f t="shared" si="7"/>
        <v>0</v>
      </c>
      <c r="T17" s="6">
        <v>0</v>
      </c>
      <c r="U17" s="31">
        <f t="shared" si="8"/>
        <v>0</v>
      </c>
      <c r="V17" s="6">
        <v>0</v>
      </c>
      <c r="W17" s="31">
        <f t="shared" si="9"/>
        <v>0</v>
      </c>
      <c r="X17" s="6">
        <v>0</v>
      </c>
      <c r="Y17" s="31">
        <f t="shared" si="10"/>
        <v>0</v>
      </c>
    </row>
    <row r="18" spans="1:25" ht="24">
      <c r="A18" s="41" t="s">
        <v>84</v>
      </c>
      <c r="B18" s="6">
        <v>195305870.29</v>
      </c>
      <c r="C18" s="31">
        <f t="shared" si="0"/>
        <v>0.0265</v>
      </c>
      <c r="D18" s="6">
        <v>195088815.51</v>
      </c>
      <c r="E18" s="31">
        <f t="shared" si="1"/>
        <v>0.0266</v>
      </c>
      <c r="F18" s="6">
        <v>257334814.07</v>
      </c>
      <c r="G18" s="31">
        <f t="shared" si="2"/>
        <v>0.0352</v>
      </c>
      <c r="H18" s="6">
        <v>258228294.32</v>
      </c>
      <c r="I18" s="31">
        <f>+ROUNDDOWN(H18/H$39,4)</f>
        <v>0.0348</v>
      </c>
      <c r="J18" s="6">
        <v>257011001.23</v>
      </c>
      <c r="K18" s="31">
        <f t="shared" si="4"/>
        <v>0.036</v>
      </c>
      <c r="L18" s="6">
        <v>257417085</v>
      </c>
      <c r="M18" s="31">
        <f t="shared" si="5"/>
        <v>0.0347</v>
      </c>
      <c r="N18" s="6">
        <v>258333450</v>
      </c>
      <c r="O18" s="31">
        <v>0.0351</v>
      </c>
      <c r="P18" s="6">
        <v>256243980</v>
      </c>
      <c r="Q18" s="31">
        <f t="shared" si="6"/>
        <v>0.0363</v>
      </c>
      <c r="R18" s="6">
        <v>257667535</v>
      </c>
      <c r="S18" s="31">
        <f t="shared" si="7"/>
        <v>0.0361</v>
      </c>
      <c r="T18" s="6">
        <v>258138675</v>
      </c>
      <c r="U18" s="31">
        <f t="shared" si="8"/>
        <v>0.036</v>
      </c>
      <c r="V18" s="6">
        <v>258736530</v>
      </c>
      <c r="W18" s="31">
        <f>+ROUNDDOWN(V18/V$39,4)</f>
        <v>0.0363</v>
      </c>
      <c r="X18" s="6">
        <v>259204080</v>
      </c>
      <c r="Y18" s="31">
        <f t="shared" si="10"/>
        <v>0.0362</v>
      </c>
    </row>
    <row r="19" spans="1:25" ht="24">
      <c r="A19" s="41" t="s">
        <v>85</v>
      </c>
      <c r="B19" s="6">
        <v>0</v>
      </c>
      <c r="C19" s="31">
        <f t="shared" si="0"/>
        <v>0</v>
      </c>
      <c r="D19" s="6">
        <v>0</v>
      </c>
      <c r="E19" s="31">
        <f t="shared" si="1"/>
        <v>0</v>
      </c>
      <c r="F19" s="6">
        <v>0</v>
      </c>
      <c r="G19" s="31">
        <f t="shared" si="2"/>
        <v>0</v>
      </c>
      <c r="H19" s="6">
        <v>0</v>
      </c>
      <c r="I19" s="31">
        <f t="shared" si="3"/>
        <v>0</v>
      </c>
      <c r="J19" s="6">
        <v>0</v>
      </c>
      <c r="K19" s="31">
        <f t="shared" si="4"/>
        <v>0</v>
      </c>
      <c r="L19" s="6">
        <v>0</v>
      </c>
      <c r="M19" s="31">
        <f t="shared" si="5"/>
        <v>0</v>
      </c>
      <c r="N19" s="6">
        <v>0</v>
      </c>
      <c r="O19" s="31">
        <v>0</v>
      </c>
      <c r="P19" s="6">
        <v>0</v>
      </c>
      <c r="Q19" s="31">
        <f t="shared" si="6"/>
        <v>0</v>
      </c>
      <c r="R19" s="6">
        <v>0</v>
      </c>
      <c r="S19" s="31">
        <f t="shared" si="7"/>
        <v>0</v>
      </c>
      <c r="T19" s="6">
        <v>0</v>
      </c>
      <c r="U19" s="31">
        <f t="shared" si="8"/>
        <v>0</v>
      </c>
      <c r="V19" s="6">
        <v>0</v>
      </c>
      <c r="W19" s="31">
        <f t="shared" si="9"/>
        <v>0</v>
      </c>
      <c r="X19" s="6">
        <v>0</v>
      </c>
      <c r="Y19" s="31">
        <f t="shared" si="10"/>
        <v>0</v>
      </c>
    </row>
    <row r="20" spans="1:25" ht="12">
      <c r="A20" s="42" t="s">
        <v>86</v>
      </c>
      <c r="B20" s="6">
        <v>0</v>
      </c>
      <c r="C20" s="31">
        <f t="shared" si="0"/>
        <v>0</v>
      </c>
      <c r="D20" s="6">
        <v>0</v>
      </c>
      <c r="E20" s="31">
        <f t="shared" si="1"/>
        <v>0</v>
      </c>
      <c r="F20" s="6">
        <v>0</v>
      </c>
      <c r="G20" s="31">
        <f t="shared" si="2"/>
        <v>0</v>
      </c>
      <c r="H20" s="6">
        <v>0</v>
      </c>
      <c r="I20" s="31">
        <f t="shared" si="3"/>
        <v>0</v>
      </c>
      <c r="J20" s="6">
        <v>0</v>
      </c>
      <c r="K20" s="31">
        <f t="shared" si="4"/>
        <v>0</v>
      </c>
      <c r="L20" s="6">
        <v>0</v>
      </c>
      <c r="M20" s="31">
        <f t="shared" si="5"/>
        <v>0</v>
      </c>
      <c r="N20" s="6">
        <v>0</v>
      </c>
      <c r="O20" s="31">
        <v>0</v>
      </c>
      <c r="P20" s="6">
        <v>0</v>
      </c>
      <c r="Q20" s="31">
        <f t="shared" si="6"/>
        <v>0</v>
      </c>
      <c r="R20" s="6">
        <v>0</v>
      </c>
      <c r="S20" s="31">
        <f t="shared" si="7"/>
        <v>0</v>
      </c>
      <c r="T20" s="6">
        <v>0</v>
      </c>
      <c r="U20" s="31">
        <f t="shared" si="8"/>
        <v>0</v>
      </c>
      <c r="V20" s="6">
        <v>0</v>
      </c>
      <c r="W20" s="31">
        <f t="shared" si="9"/>
        <v>0</v>
      </c>
      <c r="X20" s="6">
        <v>0</v>
      </c>
      <c r="Y20" s="31">
        <f t="shared" si="10"/>
        <v>0</v>
      </c>
    </row>
    <row r="21" spans="1:25" ht="36">
      <c r="A21" s="43" t="s">
        <v>87</v>
      </c>
      <c r="B21" s="6">
        <v>0</v>
      </c>
      <c r="C21" s="31">
        <f t="shared" si="0"/>
        <v>0</v>
      </c>
      <c r="D21" s="6">
        <v>0</v>
      </c>
      <c r="E21" s="31">
        <f t="shared" si="1"/>
        <v>0</v>
      </c>
      <c r="F21" s="6">
        <v>0</v>
      </c>
      <c r="G21" s="31">
        <f t="shared" si="2"/>
        <v>0</v>
      </c>
      <c r="H21" s="6">
        <v>0</v>
      </c>
      <c r="I21" s="31">
        <f t="shared" si="3"/>
        <v>0</v>
      </c>
      <c r="J21" s="6">
        <v>0</v>
      </c>
      <c r="K21" s="31">
        <f t="shared" si="4"/>
        <v>0</v>
      </c>
      <c r="L21" s="6">
        <v>0</v>
      </c>
      <c r="M21" s="31">
        <f t="shared" si="5"/>
        <v>0</v>
      </c>
      <c r="N21" s="6">
        <v>0</v>
      </c>
      <c r="O21" s="31">
        <v>0</v>
      </c>
      <c r="P21" s="6">
        <v>0</v>
      </c>
      <c r="Q21" s="31">
        <f t="shared" si="6"/>
        <v>0</v>
      </c>
      <c r="R21" s="6">
        <v>0</v>
      </c>
      <c r="S21" s="31">
        <f t="shared" si="7"/>
        <v>0</v>
      </c>
      <c r="T21" s="6">
        <v>0</v>
      </c>
      <c r="U21" s="31">
        <f t="shared" si="8"/>
        <v>0</v>
      </c>
      <c r="V21" s="6">
        <v>0</v>
      </c>
      <c r="W21" s="31">
        <f t="shared" si="9"/>
        <v>0</v>
      </c>
      <c r="X21" s="6">
        <v>0</v>
      </c>
      <c r="Y21" s="31">
        <f t="shared" si="10"/>
        <v>0</v>
      </c>
    </row>
    <row r="22" spans="1:25" ht="24">
      <c r="A22" s="43" t="s">
        <v>88</v>
      </c>
      <c r="B22" s="6">
        <v>11011820</v>
      </c>
      <c r="C22" s="31">
        <f t="shared" si="0"/>
        <v>0.0015</v>
      </c>
      <c r="D22" s="6">
        <v>11034440</v>
      </c>
      <c r="E22" s="31">
        <f t="shared" si="1"/>
        <v>0.0015</v>
      </c>
      <c r="F22" s="6">
        <v>11059230</v>
      </c>
      <c r="G22" s="31">
        <f t="shared" si="2"/>
        <v>0.0015</v>
      </c>
      <c r="H22" s="6">
        <v>11083350</v>
      </c>
      <c r="I22" s="31">
        <f t="shared" si="3"/>
        <v>0.0015</v>
      </c>
      <c r="J22" s="6">
        <v>11110800</v>
      </c>
      <c r="K22" s="31">
        <f t="shared" si="4"/>
        <v>0.0016</v>
      </c>
      <c r="L22" s="6">
        <v>11120450</v>
      </c>
      <c r="M22" s="31">
        <f t="shared" si="5"/>
        <v>0.0015</v>
      </c>
      <c r="N22" s="6">
        <v>11010750</v>
      </c>
      <c r="O22" s="31">
        <v>0.0015</v>
      </c>
      <c r="P22" s="6">
        <v>11034020</v>
      </c>
      <c r="Q22" s="31">
        <f t="shared" si="6"/>
        <v>0.0016</v>
      </c>
      <c r="R22" s="6">
        <v>11069760</v>
      </c>
      <c r="S22" s="31">
        <f>+ROUNDDOWN(R22/R$39,4)</f>
        <v>0.0015</v>
      </c>
      <c r="T22" s="6">
        <v>11106000</v>
      </c>
      <c r="U22" s="31">
        <f t="shared" si="8"/>
        <v>0.0016</v>
      </c>
      <c r="V22" s="6">
        <v>11127800</v>
      </c>
      <c r="W22" s="31">
        <f t="shared" si="9"/>
        <v>0.0016</v>
      </c>
      <c r="X22" s="6">
        <v>11155280</v>
      </c>
      <c r="Y22" s="31">
        <f t="shared" si="10"/>
        <v>0.0016</v>
      </c>
    </row>
    <row r="23" spans="1:25" ht="36">
      <c r="A23" s="43" t="s">
        <v>89</v>
      </c>
      <c r="B23" s="6">
        <v>21188506.8</v>
      </c>
      <c r="C23" s="31">
        <f t="shared" si="0"/>
        <v>0.0029</v>
      </c>
      <c r="D23" s="6">
        <v>21229872.5</v>
      </c>
      <c r="E23" s="31">
        <f t="shared" si="1"/>
        <v>0.0029</v>
      </c>
      <c r="F23" s="6">
        <v>21272994.2</v>
      </c>
      <c r="G23" s="31">
        <f t="shared" si="2"/>
        <v>0.0029</v>
      </c>
      <c r="H23" s="6">
        <v>21060819.5</v>
      </c>
      <c r="I23" s="31">
        <f t="shared" si="3"/>
        <v>0.0028</v>
      </c>
      <c r="J23" s="6">
        <v>21094141.9</v>
      </c>
      <c r="K23" s="31">
        <f t="shared" si="4"/>
        <v>0.003</v>
      </c>
      <c r="L23" s="6">
        <v>21137707.6</v>
      </c>
      <c r="M23" s="31">
        <f t="shared" si="5"/>
        <v>0.0028</v>
      </c>
      <c r="N23" s="6">
        <v>21184950.9</v>
      </c>
      <c r="O23" s="31">
        <v>0.0029</v>
      </c>
      <c r="P23" s="6">
        <v>21227228.5</v>
      </c>
      <c r="Q23" s="31">
        <f t="shared" si="6"/>
        <v>0.003</v>
      </c>
      <c r="R23" s="6">
        <v>21328061.9</v>
      </c>
      <c r="S23" s="31">
        <f t="shared" si="7"/>
        <v>0.003</v>
      </c>
      <c r="T23" s="6">
        <v>21131257.4</v>
      </c>
      <c r="U23" s="31">
        <f t="shared" si="8"/>
        <v>0.0029</v>
      </c>
      <c r="V23" s="6">
        <v>21130186</v>
      </c>
      <c r="W23" s="31">
        <f t="shared" si="9"/>
        <v>0.003</v>
      </c>
      <c r="X23" s="6">
        <v>21176475.4</v>
      </c>
      <c r="Y23" s="31">
        <f t="shared" si="10"/>
        <v>0.003</v>
      </c>
    </row>
    <row r="24" spans="1:25" ht="36">
      <c r="A24" s="43" t="s">
        <v>90</v>
      </c>
      <c r="B24" s="6">
        <v>0</v>
      </c>
      <c r="C24" s="31">
        <f t="shared" si="0"/>
        <v>0</v>
      </c>
      <c r="D24" s="6">
        <v>0</v>
      </c>
      <c r="E24" s="31">
        <f t="shared" si="1"/>
        <v>0</v>
      </c>
      <c r="F24" s="6">
        <v>0</v>
      </c>
      <c r="G24" s="31">
        <f t="shared" si="2"/>
        <v>0</v>
      </c>
      <c r="H24" s="6">
        <v>0</v>
      </c>
      <c r="I24" s="31">
        <f t="shared" si="3"/>
        <v>0</v>
      </c>
      <c r="J24" s="6">
        <v>0</v>
      </c>
      <c r="K24" s="31">
        <f t="shared" si="4"/>
        <v>0</v>
      </c>
      <c r="L24" s="6">
        <v>0</v>
      </c>
      <c r="M24" s="31">
        <f t="shared" si="5"/>
        <v>0</v>
      </c>
      <c r="N24" s="6">
        <v>0</v>
      </c>
      <c r="O24" s="31">
        <v>0</v>
      </c>
      <c r="P24" s="6">
        <v>0</v>
      </c>
      <c r="Q24" s="31">
        <f t="shared" si="6"/>
        <v>0</v>
      </c>
      <c r="R24" s="6">
        <v>0</v>
      </c>
      <c r="S24" s="31">
        <f t="shared" si="7"/>
        <v>0</v>
      </c>
      <c r="T24" s="6">
        <v>0</v>
      </c>
      <c r="U24" s="31">
        <f t="shared" si="8"/>
        <v>0</v>
      </c>
      <c r="V24" s="6">
        <v>0</v>
      </c>
      <c r="W24" s="31">
        <f t="shared" si="9"/>
        <v>0</v>
      </c>
      <c r="X24" s="6">
        <v>0</v>
      </c>
      <c r="Y24" s="31">
        <f t="shared" si="10"/>
        <v>0</v>
      </c>
    </row>
    <row r="25" spans="1:25" ht="36">
      <c r="A25" s="43" t="s">
        <v>91</v>
      </c>
      <c r="B25" s="6">
        <v>0</v>
      </c>
      <c r="C25" s="31">
        <f t="shared" si="0"/>
        <v>0</v>
      </c>
      <c r="D25" s="6">
        <v>0</v>
      </c>
      <c r="E25" s="31">
        <f t="shared" si="1"/>
        <v>0</v>
      </c>
      <c r="F25" s="6">
        <v>0</v>
      </c>
      <c r="G25" s="31">
        <f t="shared" si="2"/>
        <v>0</v>
      </c>
      <c r="H25" s="6">
        <v>0</v>
      </c>
      <c r="I25" s="31">
        <f t="shared" si="3"/>
        <v>0</v>
      </c>
      <c r="J25" s="6">
        <v>0</v>
      </c>
      <c r="K25" s="31">
        <f t="shared" si="4"/>
        <v>0</v>
      </c>
      <c r="L25" s="6">
        <v>0</v>
      </c>
      <c r="M25" s="31">
        <f t="shared" si="5"/>
        <v>0</v>
      </c>
      <c r="N25" s="6">
        <v>0</v>
      </c>
      <c r="O25" s="31">
        <v>0</v>
      </c>
      <c r="P25" s="6">
        <v>0</v>
      </c>
      <c r="Q25" s="31">
        <f t="shared" si="6"/>
        <v>0</v>
      </c>
      <c r="R25" s="6">
        <v>0</v>
      </c>
      <c r="S25" s="31">
        <f t="shared" si="7"/>
        <v>0</v>
      </c>
      <c r="T25" s="6">
        <v>0</v>
      </c>
      <c r="U25" s="31">
        <f t="shared" si="8"/>
        <v>0</v>
      </c>
      <c r="V25" s="6">
        <v>0</v>
      </c>
      <c r="W25" s="31">
        <f t="shared" si="9"/>
        <v>0</v>
      </c>
      <c r="X25" s="6">
        <v>0</v>
      </c>
      <c r="Y25" s="31">
        <f t="shared" si="10"/>
        <v>0</v>
      </c>
    </row>
    <row r="26" spans="1:25" ht="24">
      <c r="A26" s="43" t="s">
        <v>92</v>
      </c>
      <c r="B26" s="6">
        <v>344801084.29</v>
      </c>
      <c r="C26" s="31">
        <f t="shared" si="0"/>
        <v>0.0467</v>
      </c>
      <c r="D26" s="6">
        <v>337392541.9</v>
      </c>
      <c r="E26" s="31">
        <f t="shared" si="1"/>
        <v>0.046</v>
      </c>
      <c r="F26" s="6">
        <v>401964727.44</v>
      </c>
      <c r="G26" s="31">
        <f t="shared" si="2"/>
        <v>0.055</v>
      </c>
      <c r="H26" s="6">
        <v>445070317.78</v>
      </c>
      <c r="I26" s="31">
        <f t="shared" si="3"/>
        <v>0.0601</v>
      </c>
      <c r="J26" s="6">
        <v>441847615.65</v>
      </c>
      <c r="K26" s="31">
        <f t="shared" si="4"/>
        <v>0.0619</v>
      </c>
      <c r="L26" s="6">
        <v>443450149.42</v>
      </c>
      <c r="M26" s="31">
        <f t="shared" si="5"/>
        <v>0.0597</v>
      </c>
      <c r="N26" s="6">
        <v>453914150.44</v>
      </c>
      <c r="O26" s="31">
        <v>0.0617</v>
      </c>
      <c r="P26" s="6">
        <v>463297213.54</v>
      </c>
      <c r="Q26" s="31">
        <f t="shared" si="6"/>
        <v>0.0656</v>
      </c>
      <c r="R26" s="6">
        <v>463088037.73</v>
      </c>
      <c r="S26" s="31">
        <f t="shared" si="7"/>
        <v>0.0649</v>
      </c>
      <c r="T26" s="6">
        <v>465680270.76</v>
      </c>
      <c r="U26" s="31">
        <f t="shared" si="8"/>
        <v>0.065</v>
      </c>
      <c r="V26" s="6">
        <v>467305210.49</v>
      </c>
      <c r="W26" s="31">
        <f t="shared" si="9"/>
        <v>0.0657</v>
      </c>
      <c r="X26" s="6">
        <v>458253376.97</v>
      </c>
      <c r="Y26" s="31">
        <f t="shared" si="10"/>
        <v>0.0639</v>
      </c>
    </row>
    <row r="27" spans="1:25" ht="24">
      <c r="A27" s="43" t="s">
        <v>93</v>
      </c>
      <c r="B27" s="6">
        <v>215939755.2</v>
      </c>
      <c r="C27" s="31">
        <f t="shared" si="0"/>
        <v>0.0292</v>
      </c>
      <c r="D27" s="6">
        <v>216862476.8</v>
      </c>
      <c r="E27" s="31">
        <f t="shared" si="1"/>
        <v>0.0296</v>
      </c>
      <c r="F27" s="6">
        <v>245079769.3</v>
      </c>
      <c r="G27" s="31">
        <f t="shared" si="2"/>
        <v>0.0335</v>
      </c>
      <c r="H27" s="6">
        <v>246436768.8</v>
      </c>
      <c r="I27" s="31">
        <f t="shared" si="3"/>
        <v>0.0333</v>
      </c>
      <c r="J27" s="6">
        <v>247692178.1</v>
      </c>
      <c r="K27" s="31">
        <f t="shared" si="4"/>
        <v>0.0347</v>
      </c>
      <c r="L27" s="6">
        <v>245748830.5</v>
      </c>
      <c r="M27" s="31">
        <f t="shared" si="5"/>
        <v>0.0331</v>
      </c>
      <c r="N27" s="6">
        <v>246831756.8</v>
      </c>
      <c r="O27" s="31">
        <v>0.0336</v>
      </c>
      <c r="P27" s="6">
        <v>247812636.8</v>
      </c>
      <c r="Q27" s="31">
        <f t="shared" si="6"/>
        <v>0.0351</v>
      </c>
      <c r="R27" s="6">
        <v>246612727</v>
      </c>
      <c r="S27" s="31">
        <f t="shared" si="7"/>
        <v>0.0346</v>
      </c>
      <c r="T27" s="6">
        <v>249603963.2</v>
      </c>
      <c r="U27" s="31">
        <f t="shared" si="8"/>
        <v>0.0348</v>
      </c>
      <c r="V27" s="6">
        <v>251132782.1</v>
      </c>
      <c r="W27" s="31">
        <f t="shared" si="9"/>
        <v>0.0353</v>
      </c>
      <c r="X27" s="6">
        <v>248585684.4</v>
      </c>
      <c r="Y27" s="31">
        <f t="shared" si="10"/>
        <v>0.0347</v>
      </c>
    </row>
    <row r="28" spans="1:25" ht="24">
      <c r="A28" s="43" t="s">
        <v>0</v>
      </c>
      <c r="B28" s="6">
        <v>0</v>
      </c>
      <c r="C28" s="31">
        <f t="shared" si="0"/>
        <v>0</v>
      </c>
      <c r="D28" s="6">
        <v>0</v>
      </c>
      <c r="E28" s="31">
        <f t="shared" si="1"/>
        <v>0</v>
      </c>
      <c r="F28" s="6">
        <v>0</v>
      </c>
      <c r="G28" s="31">
        <f t="shared" si="2"/>
        <v>0</v>
      </c>
      <c r="H28" s="6">
        <v>0</v>
      </c>
      <c r="I28" s="31">
        <f t="shared" si="3"/>
        <v>0</v>
      </c>
      <c r="J28" s="6">
        <v>0</v>
      </c>
      <c r="K28" s="31">
        <f t="shared" si="4"/>
        <v>0</v>
      </c>
      <c r="L28" s="6">
        <v>0</v>
      </c>
      <c r="M28" s="31">
        <f t="shared" si="5"/>
        <v>0</v>
      </c>
      <c r="N28" s="6">
        <v>0</v>
      </c>
      <c r="O28" s="31">
        <v>0</v>
      </c>
      <c r="P28" s="6">
        <v>0</v>
      </c>
      <c r="Q28" s="31">
        <f t="shared" si="6"/>
        <v>0</v>
      </c>
      <c r="R28" s="6">
        <v>0</v>
      </c>
      <c r="S28" s="31">
        <f t="shared" si="7"/>
        <v>0</v>
      </c>
      <c r="T28" s="6">
        <v>0</v>
      </c>
      <c r="U28" s="31">
        <f t="shared" si="8"/>
        <v>0</v>
      </c>
      <c r="V28" s="6">
        <v>0</v>
      </c>
      <c r="W28" s="31">
        <f t="shared" si="9"/>
        <v>0</v>
      </c>
      <c r="X28" s="6">
        <v>0</v>
      </c>
      <c r="Y28" s="31">
        <f t="shared" si="10"/>
        <v>0</v>
      </c>
    </row>
    <row r="29" spans="1:25" ht="24">
      <c r="A29" s="43" t="s">
        <v>1</v>
      </c>
      <c r="B29" s="6">
        <v>0</v>
      </c>
      <c r="C29" s="31">
        <f t="shared" si="0"/>
        <v>0</v>
      </c>
      <c r="D29" s="6">
        <v>0</v>
      </c>
      <c r="E29" s="31">
        <f t="shared" si="1"/>
        <v>0</v>
      </c>
      <c r="F29" s="6">
        <v>0</v>
      </c>
      <c r="G29" s="31">
        <f t="shared" si="2"/>
        <v>0</v>
      </c>
      <c r="H29" s="6">
        <v>0</v>
      </c>
      <c r="I29" s="31">
        <f t="shared" si="3"/>
        <v>0</v>
      </c>
      <c r="J29" s="6">
        <v>0</v>
      </c>
      <c r="K29" s="31">
        <f t="shared" si="4"/>
        <v>0</v>
      </c>
      <c r="L29" s="6">
        <v>0</v>
      </c>
      <c r="M29" s="31">
        <f t="shared" si="5"/>
        <v>0</v>
      </c>
      <c r="N29" s="6">
        <v>0</v>
      </c>
      <c r="O29" s="31">
        <v>0</v>
      </c>
      <c r="P29" s="6">
        <v>0</v>
      </c>
      <c r="Q29" s="31">
        <f t="shared" si="6"/>
        <v>0</v>
      </c>
      <c r="R29" s="6">
        <v>0</v>
      </c>
      <c r="S29" s="31">
        <f t="shared" si="7"/>
        <v>0</v>
      </c>
      <c r="T29" s="6">
        <v>0</v>
      </c>
      <c r="U29" s="31">
        <f t="shared" si="8"/>
        <v>0</v>
      </c>
      <c r="V29" s="6">
        <v>0</v>
      </c>
      <c r="W29" s="31">
        <f t="shared" si="9"/>
        <v>0</v>
      </c>
      <c r="X29" s="6">
        <v>0</v>
      </c>
      <c r="Y29" s="31">
        <f t="shared" si="10"/>
        <v>0</v>
      </c>
    </row>
    <row r="30" spans="1:25" ht="12">
      <c r="A30" s="43" t="s">
        <v>2</v>
      </c>
      <c r="B30" s="6">
        <v>59338868.68</v>
      </c>
      <c r="C30" s="31">
        <f t="shared" si="0"/>
        <v>0.008</v>
      </c>
      <c r="D30" s="6">
        <v>59318548.44</v>
      </c>
      <c r="E30" s="31">
        <f t="shared" si="1"/>
        <v>0.0081</v>
      </c>
      <c r="F30" s="6">
        <v>58640723.28</v>
      </c>
      <c r="G30" s="31">
        <f t="shared" si="2"/>
        <v>0.008</v>
      </c>
      <c r="H30" s="6">
        <v>58654342.08</v>
      </c>
      <c r="I30" s="31">
        <f t="shared" si="3"/>
        <v>0.0079</v>
      </c>
      <c r="J30" s="6">
        <v>58674130.04</v>
      </c>
      <c r="K30" s="31">
        <f t="shared" si="4"/>
        <v>0.0082</v>
      </c>
      <c r="L30" s="6">
        <v>58020598.8</v>
      </c>
      <c r="M30" s="31">
        <f t="shared" si="5"/>
        <v>0.0078</v>
      </c>
      <c r="N30" s="6">
        <v>58035455.72</v>
      </c>
      <c r="O30" s="31">
        <v>0.0079</v>
      </c>
      <c r="P30" s="6">
        <v>58047226.4</v>
      </c>
      <c r="Q30" s="31">
        <f t="shared" si="6"/>
        <v>0.0082</v>
      </c>
      <c r="R30" s="6">
        <v>57378487.28</v>
      </c>
      <c r="S30" s="31">
        <f t="shared" si="7"/>
        <v>0.008</v>
      </c>
      <c r="T30" s="6">
        <v>117463806.4</v>
      </c>
      <c r="U30" s="31">
        <f t="shared" si="8"/>
        <v>0.0164</v>
      </c>
      <c r="V30" s="6">
        <v>117581230.4</v>
      </c>
      <c r="W30" s="31">
        <f t="shared" si="9"/>
        <v>0.0165</v>
      </c>
      <c r="X30" s="6">
        <v>116928882.56</v>
      </c>
      <c r="Y30" s="31">
        <f t="shared" si="10"/>
        <v>0.0163</v>
      </c>
    </row>
    <row r="31" spans="1:25" ht="60">
      <c r="A31" s="43" t="s">
        <v>3</v>
      </c>
      <c r="B31" s="6">
        <v>0</v>
      </c>
      <c r="C31" s="31">
        <f t="shared" si="0"/>
        <v>0</v>
      </c>
      <c r="D31" s="6">
        <v>0</v>
      </c>
      <c r="E31" s="31">
        <f t="shared" si="1"/>
        <v>0</v>
      </c>
      <c r="F31" s="6">
        <v>0</v>
      </c>
      <c r="G31" s="31">
        <f t="shared" si="2"/>
        <v>0</v>
      </c>
      <c r="H31" s="6">
        <v>0</v>
      </c>
      <c r="I31" s="31">
        <f t="shared" si="3"/>
        <v>0</v>
      </c>
      <c r="J31" s="6">
        <v>0</v>
      </c>
      <c r="K31" s="31">
        <f t="shared" si="4"/>
        <v>0</v>
      </c>
      <c r="L31" s="6">
        <v>0</v>
      </c>
      <c r="M31" s="31">
        <f t="shared" si="5"/>
        <v>0</v>
      </c>
      <c r="N31" s="6">
        <v>0</v>
      </c>
      <c r="O31" s="31">
        <v>0</v>
      </c>
      <c r="P31" s="6">
        <v>0</v>
      </c>
      <c r="Q31" s="31">
        <f t="shared" si="6"/>
        <v>0</v>
      </c>
      <c r="R31" s="6">
        <v>0</v>
      </c>
      <c r="S31" s="31">
        <f t="shared" si="7"/>
        <v>0</v>
      </c>
      <c r="T31" s="6">
        <v>0</v>
      </c>
      <c r="U31" s="31">
        <f t="shared" si="8"/>
        <v>0</v>
      </c>
      <c r="V31" s="6">
        <v>0</v>
      </c>
      <c r="W31" s="31">
        <f t="shared" si="9"/>
        <v>0</v>
      </c>
      <c r="X31" s="6">
        <v>0</v>
      </c>
      <c r="Y31" s="31">
        <f t="shared" si="10"/>
        <v>0</v>
      </c>
    </row>
    <row r="32" spans="1:25" ht="12">
      <c r="A32" s="43" t="s">
        <v>4</v>
      </c>
      <c r="B32" s="6">
        <v>0</v>
      </c>
      <c r="C32" s="31">
        <f t="shared" si="0"/>
        <v>0</v>
      </c>
      <c r="D32" s="6">
        <v>0</v>
      </c>
      <c r="E32" s="31">
        <f t="shared" si="1"/>
        <v>0</v>
      </c>
      <c r="F32" s="6">
        <v>0</v>
      </c>
      <c r="G32" s="31">
        <f t="shared" si="2"/>
        <v>0</v>
      </c>
      <c r="H32" s="6">
        <v>0</v>
      </c>
      <c r="I32" s="31">
        <f t="shared" si="3"/>
        <v>0</v>
      </c>
      <c r="J32" s="6">
        <v>0</v>
      </c>
      <c r="K32" s="31">
        <f t="shared" si="4"/>
        <v>0</v>
      </c>
      <c r="L32" s="6">
        <v>0</v>
      </c>
      <c r="M32" s="31">
        <f t="shared" si="5"/>
        <v>0</v>
      </c>
      <c r="N32" s="6">
        <v>0</v>
      </c>
      <c r="O32" s="31">
        <v>0</v>
      </c>
      <c r="P32" s="6">
        <v>0</v>
      </c>
      <c r="Q32" s="31">
        <f t="shared" si="6"/>
        <v>0</v>
      </c>
      <c r="R32" s="6">
        <v>0</v>
      </c>
      <c r="S32" s="31">
        <f t="shared" si="7"/>
        <v>0</v>
      </c>
      <c r="T32" s="6">
        <v>0</v>
      </c>
      <c r="U32" s="31">
        <f t="shared" si="8"/>
        <v>0</v>
      </c>
      <c r="V32" s="6">
        <v>0</v>
      </c>
      <c r="W32" s="31">
        <f t="shared" si="9"/>
        <v>0</v>
      </c>
      <c r="X32" s="6">
        <v>0</v>
      </c>
      <c r="Y32" s="31">
        <f t="shared" si="10"/>
        <v>0</v>
      </c>
    </row>
    <row r="33" spans="1:25" ht="12">
      <c r="A33" s="43" t="s">
        <v>5</v>
      </c>
      <c r="B33" s="6">
        <v>0</v>
      </c>
      <c r="C33" s="31">
        <f t="shared" si="0"/>
        <v>0</v>
      </c>
      <c r="D33" s="6">
        <v>0</v>
      </c>
      <c r="E33" s="31">
        <f t="shared" si="1"/>
        <v>0</v>
      </c>
      <c r="F33" s="6">
        <v>0</v>
      </c>
      <c r="G33" s="31">
        <f t="shared" si="2"/>
        <v>0</v>
      </c>
      <c r="H33" s="6">
        <v>0</v>
      </c>
      <c r="I33" s="31">
        <f t="shared" si="3"/>
        <v>0</v>
      </c>
      <c r="J33" s="6">
        <v>0</v>
      </c>
      <c r="K33" s="31">
        <f aca="true" t="shared" si="11" ref="K33:K38">+ROUND(J33/J$39,4)</f>
        <v>0</v>
      </c>
      <c r="L33" s="6">
        <v>0</v>
      </c>
      <c r="M33" s="31">
        <f t="shared" si="5"/>
        <v>0</v>
      </c>
      <c r="N33" s="6">
        <v>0</v>
      </c>
      <c r="O33" s="31">
        <v>0</v>
      </c>
      <c r="P33" s="6">
        <v>0</v>
      </c>
      <c r="Q33" s="31">
        <f t="shared" si="6"/>
        <v>0</v>
      </c>
      <c r="R33" s="6">
        <v>0</v>
      </c>
      <c r="S33" s="31">
        <f t="shared" si="7"/>
        <v>0</v>
      </c>
      <c r="T33" s="6">
        <v>0</v>
      </c>
      <c r="U33" s="31">
        <f t="shared" si="8"/>
        <v>0</v>
      </c>
      <c r="V33" s="6">
        <v>0</v>
      </c>
      <c r="W33" s="31">
        <f t="shared" si="9"/>
        <v>0</v>
      </c>
      <c r="X33" s="6">
        <v>0</v>
      </c>
      <c r="Y33" s="31">
        <f t="shared" si="10"/>
        <v>0</v>
      </c>
    </row>
    <row r="34" spans="1:25" ht="24">
      <c r="A34" s="43" t="s">
        <v>6</v>
      </c>
      <c r="B34" s="6">
        <v>0</v>
      </c>
      <c r="C34" s="31">
        <f t="shared" si="0"/>
        <v>0</v>
      </c>
      <c r="D34" s="6">
        <v>0</v>
      </c>
      <c r="E34" s="31">
        <f t="shared" si="1"/>
        <v>0</v>
      </c>
      <c r="F34" s="6">
        <v>0</v>
      </c>
      <c r="G34" s="31">
        <f t="shared" si="2"/>
        <v>0</v>
      </c>
      <c r="H34" s="6">
        <v>0</v>
      </c>
      <c r="I34" s="31">
        <f t="shared" si="3"/>
        <v>0</v>
      </c>
      <c r="J34" s="6">
        <v>0</v>
      </c>
      <c r="K34" s="31">
        <f t="shared" si="11"/>
        <v>0</v>
      </c>
      <c r="L34" s="6">
        <v>0</v>
      </c>
      <c r="M34" s="31">
        <f t="shared" si="5"/>
        <v>0</v>
      </c>
      <c r="N34" s="6">
        <v>0</v>
      </c>
      <c r="O34" s="31">
        <v>0</v>
      </c>
      <c r="P34" s="6">
        <v>0</v>
      </c>
      <c r="Q34" s="31">
        <f t="shared" si="6"/>
        <v>0</v>
      </c>
      <c r="R34" s="6">
        <v>0</v>
      </c>
      <c r="S34" s="31">
        <f t="shared" si="7"/>
        <v>0</v>
      </c>
      <c r="T34" s="6">
        <v>0</v>
      </c>
      <c r="U34" s="31">
        <f t="shared" si="8"/>
        <v>0</v>
      </c>
      <c r="V34" s="6">
        <v>0</v>
      </c>
      <c r="W34" s="31">
        <f t="shared" si="9"/>
        <v>0</v>
      </c>
      <c r="X34" s="6">
        <v>0</v>
      </c>
      <c r="Y34" s="31">
        <f t="shared" si="10"/>
        <v>0</v>
      </c>
    </row>
    <row r="35" spans="1:25" ht="12">
      <c r="A35" s="43" t="s">
        <v>7</v>
      </c>
      <c r="B35" s="6">
        <v>16221900</v>
      </c>
      <c r="C35" s="31">
        <f t="shared" si="0"/>
        <v>0.0022</v>
      </c>
      <c r="D35" s="6">
        <v>94276524</v>
      </c>
      <c r="E35" s="31">
        <f>+ROUNDDOWN(D35/D$39,4)</f>
        <v>0.0128</v>
      </c>
      <c r="F35" s="6">
        <v>94444640</v>
      </c>
      <c r="G35" s="31">
        <f t="shared" si="2"/>
        <v>0.0129</v>
      </c>
      <c r="H35" s="6">
        <v>94622258</v>
      </c>
      <c r="I35" s="31">
        <f t="shared" si="3"/>
        <v>0.0128</v>
      </c>
      <c r="J35" s="6">
        <v>94797178</v>
      </c>
      <c r="K35" s="31">
        <f t="shared" si="11"/>
        <v>0.0133</v>
      </c>
      <c r="L35" s="6">
        <v>94958124</v>
      </c>
      <c r="M35" s="31">
        <f t="shared" si="5"/>
        <v>0.0128</v>
      </c>
      <c r="N35" s="6">
        <v>94997628</v>
      </c>
      <c r="O35" s="31">
        <v>0.0129</v>
      </c>
      <c r="P35" s="6">
        <v>94288436</v>
      </c>
      <c r="Q35" s="31">
        <f t="shared" si="6"/>
        <v>0.0134</v>
      </c>
      <c r="R35" s="6">
        <v>94464876</v>
      </c>
      <c r="S35" s="31">
        <f t="shared" si="7"/>
        <v>0.0132</v>
      </c>
      <c r="T35" s="6">
        <v>174438070</v>
      </c>
      <c r="U35" s="31">
        <f t="shared" si="8"/>
        <v>0.0244</v>
      </c>
      <c r="V35" s="6">
        <v>174771640</v>
      </c>
      <c r="W35" s="31">
        <f>+ROUNDDOWN(V35/V$39,4)</f>
        <v>0.0245</v>
      </c>
      <c r="X35" s="6">
        <v>175093580</v>
      </c>
      <c r="Y35" s="31">
        <f t="shared" si="10"/>
        <v>0.0244</v>
      </c>
    </row>
    <row r="36" spans="1:25" ht="12">
      <c r="A36" s="43" t="s">
        <v>66</v>
      </c>
      <c r="B36" s="6">
        <v>0</v>
      </c>
      <c r="C36" s="31">
        <f t="shared" si="0"/>
        <v>0</v>
      </c>
      <c r="D36" s="6">
        <v>0</v>
      </c>
      <c r="E36" s="31">
        <f t="shared" si="1"/>
        <v>0</v>
      </c>
      <c r="F36" s="6">
        <v>0</v>
      </c>
      <c r="G36" s="31">
        <f>+ROUND(F36/F$39,4)</f>
        <v>0</v>
      </c>
      <c r="H36" s="6">
        <v>0</v>
      </c>
      <c r="I36" s="31">
        <f t="shared" si="3"/>
        <v>0</v>
      </c>
      <c r="J36" s="6">
        <v>0</v>
      </c>
      <c r="K36" s="31">
        <f t="shared" si="11"/>
        <v>0</v>
      </c>
      <c r="L36" s="6">
        <v>0</v>
      </c>
      <c r="M36" s="31">
        <f t="shared" si="5"/>
        <v>0</v>
      </c>
      <c r="N36" s="6">
        <v>0</v>
      </c>
      <c r="O36" s="31">
        <v>0</v>
      </c>
      <c r="P36" s="6">
        <v>0</v>
      </c>
      <c r="Q36" s="31">
        <f t="shared" si="6"/>
        <v>0</v>
      </c>
      <c r="R36" s="6">
        <v>0</v>
      </c>
      <c r="S36" s="31">
        <f t="shared" si="7"/>
        <v>0</v>
      </c>
      <c r="T36" s="6">
        <v>0</v>
      </c>
      <c r="U36" s="31">
        <f t="shared" si="8"/>
        <v>0</v>
      </c>
      <c r="V36" s="6">
        <v>0</v>
      </c>
      <c r="W36" s="31">
        <f t="shared" si="9"/>
        <v>0</v>
      </c>
      <c r="X36" s="6">
        <v>0</v>
      </c>
      <c r="Y36" s="31">
        <f t="shared" si="10"/>
        <v>0</v>
      </c>
    </row>
    <row r="37" spans="1:25" ht="12">
      <c r="A37" s="43" t="s">
        <v>94</v>
      </c>
      <c r="B37" s="6">
        <v>0</v>
      </c>
      <c r="C37" s="31">
        <f t="shared" si="0"/>
        <v>0</v>
      </c>
      <c r="D37" s="6">
        <v>0</v>
      </c>
      <c r="E37" s="31">
        <f t="shared" si="1"/>
        <v>0</v>
      </c>
      <c r="F37" s="6">
        <v>0</v>
      </c>
      <c r="G37" s="31">
        <f>+ROUND(F37/F$39,4)</f>
        <v>0</v>
      </c>
      <c r="H37" s="6">
        <v>0</v>
      </c>
      <c r="I37" s="31">
        <f t="shared" si="3"/>
        <v>0</v>
      </c>
      <c r="J37" s="6">
        <v>0</v>
      </c>
      <c r="K37" s="31">
        <f t="shared" si="11"/>
        <v>0</v>
      </c>
      <c r="L37" s="6">
        <v>0</v>
      </c>
      <c r="M37" s="31">
        <f t="shared" si="5"/>
        <v>0</v>
      </c>
      <c r="N37" s="6">
        <v>0</v>
      </c>
      <c r="O37" s="31">
        <v>0</v>
      </c>
      <c r="P37" s="6">
        <v>0</v>
      </c>
      <c r="Q37" s="31">
        <f t="shared" si="6"/>
        <v>0</v>
      </c>
      <c r="R37" s="6">
        <v>0</v>
      </c>
      <c r="S37" s="31">
        <f t="shared" si="7"/>
        <v>0</v>
      </c>
      <c r="T37" s="6">
        <v>0</v>
      </c>
      <c r="U37" s="31">
        <f t="shared" si="8"/>
        <v>0</v>
      </c>
      <c r="V37" s="6">
        <v>0</v>
      </c>
      <c r="W37" s="31">
        <f t="shared" si="9"/>
        <v>0</v>
      </c>
      <c r="X37" s="6">
        <v>0</v>
      </c>
      <c r="Y37" s="31">
        <f t="shared" si="10"/>
        <v>0</v>
      </c>
    </row>
    <row r="38" spans="1:25" ht="12.75" thickBot="1">
      <c r="A38" s="44" t="s">
        <v>67</v>
      </c>
      <c r="B38" s="6">
        <v>18918472.56</v>
      </c>
      <c r="C38" s="31">
        <f t="shared" si="0"/>
        <v>0.0026</v>
      </c>
      <c r="D38" s="6">
        <v>18890136.72</v>
      </c>
      <c r="E38" s="31">
        <f t="shared" si="1"/>
        <v>0.0026</v>
      </c>
      <c r="F38" s="6">
        <v>19533708.93</v>
      </c>
      <c r="G38" s="31">
        <f>+ROUND(F38/F$39,4)</f>
        <v>0.0027</v>
      </c>
      <c r="H38" s="6">
        <v>17597922.24</v>
      </c>
      <c r="I38" s="31">
        <f t="shared" si="3"/>
        <v>0.0024</v>
      </c>
      <c r="J38" s="6">
        <v>38794508.78</v>
      </c>
      <c r="K38" s="31">
        <f t="shared" si="11"/>
        <v>0.0054</v>
      </c>
      <c r="L38" s="6">
        <v>25317433.84</v>
      </c>
      <c r="M38" s="31">
        <f t="shared" si="5"/>
        <v>0.0034</v>
      </c>
      <c r="N38" s="6">
        <v>57888633.5</v>
      </c>
      <c r="O38" s="31">
        <v>0.0079</v>
      </c>
      <c r="P38" s="6">
        <v>49806039.79</v>
      </c>
      <c r="Q38" s="31">
        <f t="shared" si="6"/>
        <v>0.0071</v>
      </c>
      <c r="R38" s="6">
        <v>43450895.44</v>
      </c>
      <c r="S38" s="31">
        <f t="shared" si="7"/>
        <v>0.0061</v>
      </c>
      <c r="T38" s="6">
        <v>18128504.02</v>
      </c>
      <c r="U38" s="31">
        <f t="shared" si="8"/>
        <v>0.0025</v>
      </c>
      <c r="V38" s="6">
        <v>14147629.23</v>
      </c>
      <c r="W38" s="31">
        <f t="shared" si="9"/>
        <v>0.002</v>
      </c>
      <c r="X38" s="6">
        <v>8149714.21</v>
      </c>
      <c r="Y38" s="31">
        <f t="shared" si="10"/>
        <v>0.0011</v>
      </c>
    </row>
    <row r="39" spans="1:25" ht="12.75" thickBot="1">
      <c r="A39" s="45" t="s">
        <v>33</v>
      </c>
      <c r="B39" s="27">
        <f aca="true" t="shared" si="12" ref="B39:G39">SUM(B2:B38)</f>
        <v>7382996618.17</v>
      </c>
      <c r="C39" s="24">
        <f t="shared" si="12"/>
        <v>0.9999999999999999</v>
      </c>
      <c r="D39" s="27">
        <f t="shared" si="12"/>
        <v>7332033482.97</v>
      </c>
      <c r="E39" s="24">
        <f t="shared" si="12"/>
        <v>1</v>
      </c>
      <c r="F39" s="27">
        <f t="shared" si="12"/>
        <v>7312999039.249999</v>
      </c>
      <c r="G39" s="24">
        <f t="shared" si="12"/>
        <v>1</v>
      </c>
      <c r="H39" s="27">
        <f aca="true" t="shared" si="13" ref="H39:M39">SUM(H2:H38)</f>
        <v>7408691406.999999</v>
      </c>
      <c r="I39" s="24">
        <f t="shared" si="13"/>
        <v>1</v>
      </c>
      <c r="J39" s="27">
        <f t="shared" si="13"/>
        <v>7134040263.319999</v>
      </c>
      <c r="K39" s="24">
        <f t="shared" si="13"/>
        <v>0.9999999999999999</v>
      </c>
      <c r="L39" s="27">
        <f t="shared" si="13"/>
        <v>7427896917.930001</v>
      </c>
      <c r="M39" s="24">
        <f t="shared" si="13"/>
        <v>1.0000000000000002</v>
      </c>
      <c r="N39" s="27">
        <f aca="true" t="shared" si="14" ref="N39:S39">SUM(N2:N38)</f>
        <v>7353869311.89</v>
      </c>
      <c r="O39" s="24">
        <f t="shared" si="14"/>
        <v>1</v>
      </c>
      <c r="P39" s="27">
        <f t="shared" si="14"/>
        <v>7061592932.78</v>
      </c>
      <c r="Q39" s="24">
        <f t="shared" si="14"/>
        <v>0.9999999999999999</v>
      </c>
      <c r="R39" s="27">
        <f t="shared" si="14"/>
        <v>7135458281.33</v>
      </c>
      <c r="S39" s="24">
        <f t="shared" si="14"/>
        <v>0.9999999999999999</v>
      </c>
      <c r="T39" s="27">
        <f aca="true" t="shared" si="15" ref="T39:Y39">SUM(T2:T38)</f>
        <v>7163397842.82</v>
      </c>
      <c r="U39" s="24">
        <f t="shared" si="15"/>
        <v>1</v>
      </c>
      <c r="V39" s="27">
        <f t="shared" si="15"/>
        <v>7116882888.529999</v>
      </c>
      <c r="W39" s="24">
        <f t="shared" si="15"/>
        <v>1</v>
      </c>
      <c r="X39" s="27">
        <f t="shared" si="15"/>
        <v>7166048705.589999</v>
      </c>
      <c r="Y39" s="24">
        <f t="shared" si="15"/>
        <v>0.9999999999999999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45" sqref="X45"/>
    </sheetView>
  </sheetViews>
  <sheetFormatPr defaultColWidth="9.00390625" defaultRowHeight="12.75"/>
  <cols>
    <col min="1" max="1" width="136.125" style="2" customWidth="1"/>
    <col min="2" max="2" width="13.625" style="2" bestFit="1" customWidth="1"/>
    <col min="3" max="3" width="11.00390625" style="2" customWidth="1"/>
    <col min="4" max="4" width="13.625" style="2" bestFit="1" customWidth="1"/>
    <col min="5" max="5" width="11.00390625" style="2" customWidth="1"/>
    <col min="6" max="6" width="13.625" style="2" bestFit="1" customWidth="1"/>
    <col min="7" max="7" width="11.00390625" style="2" customWidth="1"/>
    <col min="8" max="8" width="13.625" style="2" bestFit="1" customWidth="1"/>
    <col min="9" max="9" width="11.00390625" style="2" customWidth="1"/>
    <col min="10" max="10" width="13.625" style="2" bestFit="1" customWidth="1"/>
    <col min="11" max="11" width="11.00390625" style="2" customWidth="1"/>
    <col min="12" max="12" width="13.625" style="2" bestFit="1" customWidth="1"/>
    <col min="13" max="13" width="11.00390625" style="2" customWidth="1"/>
    <col min="14" max="14" width="13.625" style="2" bestFit="1" customWidth="1"/>
    <col min="15" max="15" width="11.00390625" style="2" customWidth="1"/>
    <col min="16" max="16" width="13.625" style="2" bestFit="1" customWidth="1"/>
    <col min="17" max="17" width="11.00390625" style="2" customWidth="1"/>
    <col min="18" max="18" width="13.625" style="2" bestFit="1" customWidth="1"/>
    <col min="19" max="19" width="9.125" style="2" customWidth="1"/>
    <col min="20" max="20" width="13.625" style="2" customWidth="1"/>
    <col min="21" max="21" width="9.125" style="2" customWidth="1"/>
    <col min="22" max="22" width="13.625" style="2" customWidth="1"/>
    <col min="23" max="23" width="9.125" style="2" customWidth="1"/>
    <col min="24" max="24" width="13.625" style="2" customWidth="1"/>
    <col min="25" max="16384" width="9.125" style="2" customWidth="1"/>
  </cols>
  <sheetData>
    <row r="1" spans="1:25" ht="13.5" customHeight="1" thickBot="1">
      <c r="A1" s="35" t="s">
        <v>34</v>
      </c>
      <c r="B1" s="76">
        <v>43861</v>
      </c>
      <c r="C1" s="77"/>
      <c r="D1" s="76">
        <v>43889</v>
      </c>
      <c r="E1" s="77"/>
      <c r="F1" s="51">
        <v>43921</v>
      </c>
      <c r="G1" s="52"/>
      <c r="H1" s="51">
        <v>43951</v>
      </c>
      <c r="I1" s="52"/>
      <c r="J1" s="51">
        <v>43980</v>
      </c>
      <c r="K1" s="52"/>
      <c r="L1" s="80">
        <v>44012</v>
      </c>
      <c r="M1" s="81"/>
      <c r="N1" s="80">
        <v>44043</v>
      </c>
      <c r="O1" s="81"/>
      <c r="P1" s="80">
        <v>44074</v>
      </c>
      <c r="Q1" s="81"/>
      <c r="R1" s="80">
        <v>44104</v>
      </c>
      <c r="S1" s="81"/>
      <c r="T1" s="80">
        <v>44134</v>
      </c>
      <c r="U1" s="81"/>
      <c r="V1" s="80">
        <v>44165</v>
      </c>
      <c r="W1" s="81"/>
      <c r="X1" s="80">
        <v>44196</v>
      </c>
      <c r="Y1" s="81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 aca="true" t="shared" si="0" ref="E2:E9">+ROUND(D2/D$39,4)</f>
        <v>0</v>
      </c>
      <c r="F2" s="8">
        <v>0</v>
      </c>
      <c r="G2" s="31">
        <f>+ROUND(F2/F$39,4)</f>
        <v>0</v>
      </c>
      <c r="H2" s="8">
        <v>0</v>
      </c>
      <c r="I2" s="31">
        <f aca="true" t="shared" si="1" ref="I2:I38">+ROUND(H2/H$39,4)</f>
        <v>0</v>
      </c>
      <c r="J2" s="8">
        <v>0</v>
      </c>
      <c r="K2" s="31">
        <f aca="true" t="shared" si="2" ref="K2:K29">+ROUND(J2/J$39,4)</f>
        <v>0</v>
      </c>
      <c r="L2" s="8">
        <v>0</v>
      </c>
      <c r="M2" s="31">
        <f aca="true" t="shared" si="3" ref="M2:M38">+ROUND(L2/L$39,4)</f>
        <v>0</v>
      </c>
      <c r="N2" s="8">
        <v>0</v>
      </c>
      <c r="O2" s="31">
        <f aca="true" t="shared" si="4" ref="O2:O38">+ROUND(N2/N$39,4)</f>
        <v>0</v>
      </c>
      <c r="P2" s="8">
        <v>0</v>
      </c>
      <c r="Q2" s="31">
        <f aca="true" t="shared" si="5" ref="Q2:Q13">+ROUND(P2/P$39,4)</f>
        <v>0</v>
      </c>
      <c r="R2" s="8">
        <v>0</v>
      </c>
      <c r="S2" s="31">
        <f aca="true" t="shared" si="6" ref="S2:S38">+ROUND(R2/R$39,4)</f>
        <v>0</v>
      </c>
      <c r="T2" s="8">
        <v>0</v>
      </c>
      <c r="U2" s="31">
        <f aca="true" t="shared" si="7" ref="U2:U38">+ROUND(T2/T$39,4)</f>
        <v>0</v>
      </c>
      <c r="V2" s="8">
        <v>0</v>
      </c>
      <c r="W2" s="31">
        <f aca="true" t="shared" si="8" ref="W2:W37">+ROUND(V2/V$39,4)</f>
        <v>0</v>
      </c>
      <c r="X2" s="8">
        <v>0</v>
      </c>
      <c r="Y2" s="31">
        <f aca="true" t="shared" si="9" ref="Y2:Y38">+ROUND(X2/X$39,4)</f>
        <v>0</v>
      </c>
    </row>
    <row r="3" spans="1:25" ht="24">
      <c r="A3" s="41" t="s">
        <v>69</v>
      </c>
      <c r="B3" s="6">
        <v>0</v>
      </c>
      <c r="C3" s="31">
        <f aca="true" t="shared" si="10" ref="C3:C38">+ROUND(B3/B$39,4)</f>
        <v>0</v>
      </c>
      <c r="D3" s="6">
        <v>0</v>
      </c>
      <c r="E3" s="31">
        <f t="shared" si="0"/>
        <v>0</v>
      </c>
      <c r="F3" s="6">
        <v>0</v>
      </c>
      <c r="G3" s="31">
        <f aca="true" t="shared" si="11" ref="G3:G21">+ROUND(F3/F$39,4)</f>
        <v>0</v>
      </c>
      <c r="H3" s="6">
        <v>0</v>
      </c>
      <c r="I3" s="31">
        <f t="shared" si="1"/>
        <v>0</v>
      </c>
      <c r="J3" s="6">
        <v>0</v>
      </c>
      <c r="K3" s="31">
        <f t="shared" si="2"/>
        <v>0</v>
      </c>
      <c r="L3" s="6">
        <v>0</v>
      </c>
      <c r="M3" s="31">
        <f t="shared" si="3"/>
        <v>0</v>
      </c>
      <c r="N3" s="6">
        <v>0</v>
      </c>
      <c r="O3" s="31">
        <f t="shared" si="4"/>
        <v>0</v>
      </c>
      <c r="P3" s="6">
        <v>0</v>
      </c>
      <c r="Q3" s="31">
        <f t="shared" si="5"/>
        <v>0</v>
      </c>
      <c r="R3" s="6">
        <v>0</v>
      </c>
      <c r="S3" s="31">
        <f t="shared" si="6"/>
        <v>0</v>
      </c>
      <c r="T3" s="6">
        <v>0</v>
      </c>
      <c r="U3" s="31">
        <f t="shared" si="7"/>
        <v>0</v>
      </c>
      <c r="V3" s="6">
        <v>0</v>
      </c>
      <c r="W3" s="31">
        <f t="shared" si="8"/>
        <v>0</v>
      </c>
      <c r="X3" s="6">
        <v>0</v>
      </c>
      <c r="Y3" s="31">
        <f t="shared" si="9"/>
        <v>0</v>
      </c>
    </row>
    <row r="4" spans="1:25" ht="24">
      <c r="A4" s="41" t="s">
        <v>70</v>
      </c>
      <c r="B4" s="6">
        <v>0</v>
      </c>
      <c r="C4" s="31">
        <f t="shared" si="10"/>
        <v>0</v>
      </c>
      <c r="D4" s="6">
        <v>0</v>
      </c>
      <c r="E4" s="31">
        <f t="shared" si="0"/>
        <v>0</v>
      </c>
      <c r="F4" s="6">
        <v>0</v>
      </c>
      <c r="G4" s="31">
        <f t="shared" si="11"/>
        <v>0</v>
      </c>
      <c r="H4" s="6">
        <v>0</v>
      </c>
      <c r="I4" s="31">
        <f t="shared" si="1"/>
        <v>0</v>
      </c>
      <c r="J4" s="6">
        <v>0</v>
      </c>
      <c r="K4" s="31">
        <f t="shared" si="2"/>
        <v>0</v>
      </c>
      <c r="L4" s="6">
        <v>0</v>
      </c>
      <c r="M4" s="31">
        <f t="shared" si="3"/>
        <v>0</v>
      </c>
      <c r="N4" s="6">
        <v>0</v>
      </c>
      <c r="O4" s="31">
        <f t="shared" si="4"/>
        <v>0</v>
      </c>
      <c r="P4" s="6">
        <v>0</v>
      </c>
      <c r="Q4" s="31">
        <f t="shared" si="5"/>
        <v>0</v>
      </c>
      <c r="R4" s="6">
        <v>0</v>
      </c>
      <c r="S4" s="31">
        <f t="shared" si="6"/>
        <v>0</v>
      </c>
      <c r="T4" s="6">
        <v>0</v>
      </c>
      <c r="U4" s="31">
        <f t="shared" si="7"/>
        <v>0</v>
      </c>
      <c r="V4" s="6">
        <v>0</v>
      </c>
      <c r="W4" s="31">
        <f t="shared" si="8"/>
        <v>0</v>
      </c>
      <c r="X4" s="6">
        <v>0</v>
      </c>
      <c r="Y4" s="31">
        <f t="shared" si="9"/>
        <v>0</v>
      </c>
    </row>
    <row r="5" spans="1:25" ht="24">
      <c r="A5" s="41" t="s">
        <v>71</v>
      </c>
      <c r="B5" s="6">
        <v>0</v>
      </c>
      <c r="C5" s="31">
        <f t="shared" si="10"/>
        <v>0</v>
      </c>
      <c r="D5" s="6">
        <v>0</v>
      </c>
      <c r="E5" s="31">
        <f t="shared" si="0"/>
        <v>0</v>
      </c>
      <c r="F5" s="6">
        <v>0</v>
      </c>
      <c r="G5" s="31">
        <f t="shared" si="11"/>
        <v>0</v>
      </c>
      <c r="H5" s="6">
        <v>0</v>
      </c>
      <c r="I5" s="31">
        <f t="shared" si="1"/>
        <v>0</v>
      </c>
      <c r="J5" s="6">
        <v>0</v>
      </c>
      <c r="K5" s="31">
        <f t="shared" si="2"/>
        <v>0</v>
      </c>
      <c r="L5" s="6">
        <v>0</v>
      </c>
      <c r="M5" s="31">
        <f t="shared" si="3"/>
        <v>0</v>
      </c>
      <c r="N5" s="6">
        <v>0</v>
      </c>
      <c r="O5" s="31">
        <f t="shared" si="4"/>
        <v>0</v>
      </c>
      <c r="P5" s="6">
        <v>0</v>
      </c>
      <c r="Q5" s="31">
        <f t="shared" si="5"/>
        <v>0</v>
      </c>
      <c r="R5" s="6">
        <v>0</v>
      </c>
      <c r="S5" s="31">
        <f t="shared" si="6"/>
        <v>0</v>
      </c>
      <c r="T5" s="6">
        <v>0</v>
      </c>
      <c r="U5" s="31">
        <f t="shared" si="7"/>
        <v>0</v>
      </c>
      <c r="V5" s="6">
        <v>0</v>
      </c>
      <c r="W5" s="31">
        <f t="shared" si="8"/>
        <v>0</v>
      </c>
      <c r="X5" s="6">
        <v>0</v>
      </c>
      <c r="Y5" s="31">
        <f t="shared" si="9"/>
        <v>0</v>
      </c>
    </row>
    <row r="6" spans="1:25" ht="24">
      <c r="A6" s="41" t="s">
        <v>72</v>
      </c>
      <c r="B6" s="6">
        <v>100193624.62</v>
      </c>
      <c r="C6" s="31">
        <f t="shared" si="10"/>
        <v>0.0142</v>
      </c>
      <c r="D6" s="6">
        <v>49230892.61</v>
      </c>
      <c r="E6" s="31">
        <f t="shared" si="0"/>
        <v>0.0077</v>
      </c>
      <c r="F6" s="6">
        <v>103707394.3</v>
      </c>
      <c r="G6" s="31">
        <f t="shared" si="11"/>
        <v>0.0191</v>
      </c>
      <c r="H6" s="6">
        <v>119372173.53</v>
      </c>
      <c r="I6" s="31">
        <f t="shared" si="1"/>
        <v>0.0205</v>
      </c>
      <c r="J6" s="6">
        <v>108148320.49</v>
      </c>
      <c r="K6" s="31">
        <f t="shared" si="2"/>
        <v>0.0182</v>
      </c>
      <c r="L6" s="6">
        <v>117097296.88</v>
      </c>
      <c r="M6" s="31">
        <f t="shared" si="3"/>
        <v>0.0193</v>
      </c>
      <c r="N6" s="6">
        <v>71615459.15</v>
      </c>
      <c r="O6" s="31">
        <f t="shared" si="4"/>
        <v>0.0119</v>
      </c>
      <c r="P6" s="6">
        <v>54405618.76</v>
      </c>
      <c r="Q6" s="31">
        <f t="shared" si="5"/>
        <v>0.0088</v>
      </c>
      <c r="R6" s="6">
        <v>348520812.09</v>
      </c>
      <c r="S6" s="31">
        <f t="shared" si="6"/>
        <v>0.0584</v>
      </c>
      <c r="T6" s="6">
        <v>313459577.86</v>
      </c>
      <c r="U6" s="31">
        <f t="shared" si="7"/>
        <v>0.0572</v>
      </c>
      <c r="V6" s="6">
        <v>258960691.75</v>
      </c>
      <c r="W6" s="31">
        <f t="shared" si="8"/>
        <v>0.0402</v>
      </c>
      <c r="X6" s="6">
        <v>127709737.97</v>
      </c>
      <c r="Y6" s="31">
        <f t="shared" si="9"/>
        <v>0.0188</v>
      </c>
    </row>
    <row r="7" spans="1:25" ht="24">
      <c r="A7" s="41" t="s">
        <v>73</v>
      </c>
      <c r="B7" s="6">
        <v>0</v>
      </c>
      <c r="C7" s="31">
        <f t="shared" si="10"/>
        <v>0</v>
      </c>
      <c r="D7" s="6">
        <v>0</v>
      </c>
      <c r="E7" s="31">
        <f t="shared" si="0"/>
        <v>0</v>
      </c>
      <c r="F7" s="6">
        <v>0</v>
      </c>
      <c r="G7" s="31">
        <f t="shared" si="11"/>
        <v>0</v>
      </c>
      <c r="H7" s="6">
        <v>0</v>
      </c>
      <c r="I7" s="31">
        <f t="shared" si="1"/>
        <v>0</v>
      </c>
      <c r="J7" s="6">
        <v>0</v>
      </c>
      <c r="K7" s="31">
        <f t="shared" si="2"/>
        <v>0</v>
      </c>
      <c r="L7" s="6">
        <v>0</v>
      </c>
      <c r="M7" s="31">
        <f t="shared" si="3"/>
        <v>0</v>
      </c>
      <c r="N7" s="6">
        <v>0</v>
      </c>
      <c r="O7" s="31">
        <f t="shared" si="4"/>
        <v>0</v>
      </c>
      <c r="P7" s="6">
        <v>0</v>
      </c>
      <c r="Q7" s="31">
        <f t="shared" si="5"/>
        <v>0</v>
      </c>
      <c r="R7" s="6">
        <v>0</v>
      </c>
      <c r="S7" s="31">
        <f t="shared" si="6"/>
        <v>0</v>
      </c>
      <c r="T7" s="6">
        <v>0</v>
      </c>
      <c r="U7" s="31">
        <f t="shared" si="7"/>
        <v>0</v>
      </c>
      <c r="V7" s="6">
        <v>0</v>
      </c>
      <c r="W7" s="31">
        <f t="shared" si="8"/>
        <v>0</v>
      </c>
      <c r="X7" s="6">
        <v>0</v>
      </c>
      <c r="Y7" s="31">
        <f t="shared" si="9"/>
        <v>0</v>
      </c>
    </row>
    <row r="8" spans="1:25" ht="24">
      <c r="A8" s="41" t="s">
        <v>74</v>
      </c>
      <c r="B8" s="6">
        <v>5309742053.64</v>
      </c>
      <c r="C8" s="31">
        <f t="shared" si="10"/>
        <v>0.7516</v>
      </c>
      <c r="D8" s="6">
        <v>4695157366.77</v>
      </c>
      <c r="E8" s="31">
        <f t="shared" si="0"/>
        <v>0.7349</v>
      </c>
      <c r="F8" s="6">
        <v>3776031273.14</v>
      </c>
      <c r="G8" s="31">
        <f t="shared" si="11"/>
        <v>0.6958</v>
      </c>
      <c r="H8" s="6">
        <v>4139582305.67</v>
      </c>
      <c r="I8" s="31">
        <f t="shared" si="1"/>
        <v>0.7105</v>
      </c>
      <c r="J8" s="6">
        <v>4185553343.82</v>
      </c>
      <c r="K8" s="31">
        <f t="shared" si="2"/>
        <v>0.7056</v>
      </c>
      <c r="L8" s="6">
        <v>4333043415.85</v>
      </c>
      <c r="M8" s="31">
        <f t="shared" si="3"/>
        <v>0.7155</v>
      </c>
      <c r="N8" s="6">
        <v>4307688677.37</v>
      </c>
      <c r="O8" s="31">
        <f t="shared" si="4"/>
        <v>0.7144</v>
      </c>
      <c r="P8" s="6">
        <v>4479958185.83</v>
      </c>
      <c r="Q8" s="31">
        <f t="shared" si="5"/>
        <v>0.7219</v>
      </c>
      <c r="R8" s="6">
        <v>4254674353.3</v>
      </c>
      <c r="S8" s="31">
        <f t="shared" si="6"/>
        <v>0.7126</v>
      </c>
      <c r="T8" s="6">
        <v>3794318618.7</v>
      </c>
      <c r="U8" s="31">
        <f t="shared" si="7"/>
        <v>0.6929</v>
      </c>
      <c r="V8" s="6">
        <v>4636915454.75</v>
      </c>
      <c r="W8" s="31">
        <f t="shared" si="8"/>
        <v>0.7195</v>
      </c>
      <c r="X8" s="6">
        <v>5036218651.32</v>
      </c>
      <c r="Y8" s="31">
        <f>+ROUNDUP(X8/X$39,4)</f>
        <v>0.743</v>
      </c>
    </row>
    <row r="9" spans="1:25" ht="12">
      <c r="A9" s="41" t="s">
        <v>75</v>
      </c>
      <c r="B9" s="6">
        <v>0</v>
      </c>
      <c r="C9" s="31">
        <f t="shared" si="10"/>
        <v>0</v>
      </c>
      <c r="D9" s="6">
        <v>0</v>
      </c>
      <c r="E9" s="31">
        <f t="shared" si="0"/>
        <v>0</v>
      </c>
      <c r="F9" s="6">
        <v>0</v>
      </c>
      <c r="G9" s="31">
        <f t="shared" si="11"/>
        <v>0</v>
      </c>
      <c r="H9" s="6">
        <v>0</v>
      </c>
      <c r="I9" s="31">
        <f t="shared" si="1"/>
        <v>0</v>
      </c>
      <c r="J9" s="6">
        <v>0</v>
      </c>
      <c r="K9" s="31">
        <f t="shared" si="2"/>
        <v>0</v>
      </c>
      <c r="L9" s="6">
        <v>0</v>
      </c>
      <c r="M9" s="31">
        <f t="shared" si="3"/>
        <v>0</v>
      </c>
      <c r="N9" s="6">
        <v>0</v>
      </c>
      <c r="O9" s="31">
        <f t="shared" si="4"/>
        <v>0</v>
      </c>
      <c r="P9" s="6">
        <v>0</v>
      </c>
      <c r="Q9" s="31">
        <f t="shared" si="5"/>
        <v>0</v>
      </c>
      <c r="R9" s="6">
        <v>0</v>
      </c>
      <c r="S9" s="31">
        <f t="shared" si="6"/>
        <v>0</v>
      </c>
      <c r="T9" s="6">
        <v>0</v>
      </c>
      <c r="U9" s="31">
        <f t="shared" si="7"/>
        <v>0</v>
      </c>
      <c r="V9" s="6">
        <v>0</v>
      </c>
      <c r="W9" s="31">
        <f t="shared" si="8"/>
        <v>0</v>
      </c>
      <c r="X9" s="6">
        <v>0</v>
      </c>
      <c r="Y9" s="31">
        <f t="shared" si="9"/>
        <v>0</v>
      </c>
    </row>
    <row r="10" spans="1:25" ht="24">
      <c r="A10" s="41" t="s">
        <v>76</v>
      </c>
      <c r="B10" s="6">
        <v>319680806.05</v>
      </c>
      <c r="C10" s="31">
        <f>+ROUNDUP(B10/B$39,4)</f>
        <v>0.0453</v>
      </c>
      <c r="D10" s="6">
        <v>314141352.72</v>
      </c>
      <c r="E10" s="31">
        <f>+ROUNDUP(D10/D$39,4)</f>
        <v>0.0492</v>
      </c>
      <c r="F10" s="6">
        <v>268146797.38</v>
      </c>
      <c r="G10" s="31">
        <f t="shared" si="11"/>
        <v>0.0494</v>
      </c>
      <c r="H10" s="6">
        <v>279802237.44</v>
      </c>
      <c r="I10" s="31">
        <f t="shared" si="1"/>
        <v>0.048</v>
      </c>
      <c r="J10" s="6">
        <v>291060937.61</v>
      </c>
      <c r="K10" s="31">
        <f t="shared" si="2"/>
        <v>0.0491</v>
      </c>
      <c r="L10" s="6">
        <v>298338664.69</v>
      </c>
      <c r="M10" s="31">
        <f t="shared" si="3"/>
        <v>0.0493</v>
      </c>
      <c r="N10" s="6">
        <v>334938704.13</v>
      </c>
      <c r="O10" s="31">
        <f>+ROUNDUP(N10/N$39,4)</f>
        <v>0.055600000000000004</v>
      </c>
      <c r="P10" s="6">
        <v>385614865.2</v>
      </c>
      <c r="Q10" s="31">
        <f t="shared" si="5"/>
        <v>0.0621</v>
      </c>
      <c r="R10" s="6">
        <v>382328675.88</v>
      </c>
      <c r="S10" s="31">
        <f t="shared" si="6"/>
        <v>0.064</v>
      </c>
      <c r="T10" s="6">
        <v>366783122.75</v>
      </c>
      <c r="U10" s="31">
        <f t="shared" si="7"/>
        <v>0.067</v>
      </c>
      <c r="V10" s="6">
        <v>533023295.26</v>
      </c>
      <c r="W10" s="31">
        <f t="shared" si="8"/>
        <v>0.0827</v>
      </c>
      <c r="X10" s="6">
        <v>625589769.62</v>
      </c>
      <c r="Y10" s="31">
        <f t="shared" si="9"/>
        <v>0.0923</v>
      </c>
    </row>
    <row r="11" spans="1:25" ht="12">
      <c r="A11" s="41" t="s">
        <v>77</v>
      </c>
      <c r="B11" s="6">
        <v>0</v>
      </c>
      <c r="C11" s="31">
        <f t="shared" si="10"/>
        <v>0</v>
      </c>
      <c r="D11" s="6">
        <v>0</v>
      </c>
      <c r="E11" s="31">
        <f aca="true" t="shared" si="12" ref="E11:E38">+ROUND(D11/D$39,4)</f>
        <v>0</v>
      </c>
      <c r="F11" s="6">
        <v>0</v>
      </c>
      <c r="G11" s="31">
        <f t="shared" si="11"/>
        <v>0</v>
      </c>
      <c r="H11" s="6">
        <v>0</v>
      </c>
      <c r="I11" s="31">
        <f t="shared" si="1"/>
        <v>0</v>
      </c>
      <c r="J11" s="6">
        <v>0</v>
      </c>
      <c r="K11" s="31">
        <f t="shared" si="2"/>
        <v>0</v>
      </c>
      <c r="L11" s="6">
        <v>0</v>
      </c>
      <c r="M11" s="31">
        <f t="shared" si="3"/>
        <v>0</v>
      </c>
      <c r="N11" s="6">
        <v>0</v>
      </c>
      <c r="O11" s="31">
        <f t="shared" si="4"/>
        <v>0</v>
      </c>
      <c r="P11" s="6">
        <v>0</v>
      </c>
      <c r="Q11" s="31">
        <f t="shared" si="5"/>
        <v>0</v>
      </c>
      <c r="R11" s="6">
        <v>0</v>
      </c>
      <c r="S11" s="31">
        <f t="shared" si="6"/>
        <v>0</v>
      </c>
      <c r="T11" s="6">
        <v>0</v>
      </c>
      <c r="U11" s="31">
        <f t="shared" si="7"/>
        <v>0</v>
      </c>
      <c r="V11" s="6">
        <v>0</v>
      </c>
      <c r="W11" s="31">
        <f t="shared" si="8"/>
        <v>0</v>
      </c>
      <c r="X11" s="6">
        <v>0</v>
      </c>
      <c r="Y11" s="31">
        <f t="shared" si="9"/>
        <v>0</v>
      </c>
    </row>
    <row r="12" spans="1:25" ht="12">
      <c r="A12" s="41" t="s">
        <v>78</v>
      </c>
      <c r="B12" s="6">
        <v>0</v>
      </c>
      <c r="C12" s="31">
        <f t="shared" si="10"/>
        <v>0</v>
      </c>
      <c r="D12" s="6">
        <v>0</v>
      </c>
      <c r="E12" s="31">
        <f t="shared" si="12"/>
        <v>0</v>
      </c>
      <c r="F12" s="6">
        <v>0</v>
      </c>
      <c r="G12" s="31">
        <f t="shared" si="11"/>
        <v>0</v>
      </c>
      <c r="H12" s="6">
        <v>0</v>
      </c>
      <c r="I12" s="31">
        <f t="shared" si="1"/>
        <v>0</v>
      </c>
      <c r="J12" s="6">
        <v>0</v>
      </c>
      <c r="K12" s="31">
        <f t="shared" si="2"/>
        <v>0</v>
      </c>
      <c r="L12" s="6">
        <v>0</v>
      </c>
      <c r="M12" s="31">
        <f t="shared" si="3"/>
        <v>0</v>
      </c>
      <c r="N12" s="6">
        <v>0</v>
      </c>
      <c r="O12" s="31">
        <f t="shared" si="4"/>
        <v>0</v>
      </c>
      <c r="P12" s="6">
        <v>0</v>
      </c>
      <c r="Q12" s="31">
        <f t="shared" si="5"/>
        <v>0</v>
      </c>
      <c r="R12" s="6">
        <v>0</v>
      </c>
      <c r="S12" s="31">
        <f t="shared" si="6"/>
        <v>0</v>
      </c>
      <c r="T12" s="6">
        <v>0</v>
      </c>
      <c r="U12" s="31">
        <f t="shared" si="7"/>
        <v>0</v>
      </c>
      <c r="V12" s="6">
        <v>0</v>
      </c>
      <c r="W12" s="31">
        <f t="shared" si="8"/>
        <v>0</v>
      </c>
      <c r="X12" s="6">
        <v>0</v>
      </c>
      <c r="Y12" s="31">
        <f t="shared" si="9"/>
        <v>0</v>
      </c>
    </row>
    <row r="13" spans="1:25" ht="24">
      <c r="A13" s="41" t="s">
        <v>79</v>
      </c>
      <c r="B13" s="6">
        <v>0</v>
      </c>
      <c r="C13" s="31">
        <f t="shared" si="10"/>
        <v>0</v>
      </c>
      <c r="D13" s="6">
        <v>0</v>
      </c>
      <c r="E13" s="31">
        <f t="shared" si="12"/>
        <v>0</v>
      </c>
      <c r="F13" s="6">
        <v>0</v>
      </c>
      <c r="G13" s="31">
        <f t="shared" si="11"/>
        <v>0</v>
      </c>
      <c r="H13" s="6">
        <v>0</v>
      </c>
      <c r="I13" s="31">
        <f t="shared" si="1"/>
        <v>0</v>
      </c>
      <c r="J13" s="6">
        <v>0</v>
      </c>
      <c r="K13" s="31">
        <f t="shared" si="2"/>
        <v>0</v>
      </c>
      <c r="L13" s="6">
        <v>0</v>
      </c>
      <c r="M13" s="31">
        <f t="shared" si="3"/>
        <v>0</v>
      </c>
      <c r="N13" s="6">
        <v>0</v>
      </c>
      <c r="O13" s="31">
        <f t="shared" si="4"/>
        <v>0</v>
      </c>
      <c r="P13" s="6">
        <v>0</v>
      </c>
      <c r="Q13" s="31">
        <f t="shared" si="5"/>
        <v>0</v>
      </c>
      <c r="R13" s="6">
        <v>0</v>
      </c>
      <c r="S13" s="31">
        <f t="shared" si="6"/>
        <v>0</v>
      </c>
      <c r="T13" s="6">
        <v>0</v>
      </c>
      <c r="U13" s="31">
        <f t="shared" si="7"/>
        <v>0</v>
      </c>
      <c r="V13" s="6">
        <v>0</v>
      </c>
      <c r="W13" s="31">
        <f t="shared" si="8"/>
        <v>0</v>
      </c>
      <c r="X13" s="6">
        <v>0</v>
      </c>
      <c r="Y13" s="31">
        <f t="shared" si="9"/>
        <v>0</v>
      </c>
    </row>
    <row r="14" spans="1:25" ht="24">
      <c r="A14" s="41" t="s">
        <v>80</v>
      </c>
      <c r="B14" s="6">
        <v>0</v>
      </c>
      <c r="C14" s="31">
        <f t="shared" si="10"/>
        <v>0</v>
      </c>
      <c r="D14" s="6">
        <v>0</v>
      </c>
      <c r="E14" s="31">
        <f t="shared" si="12"/>
        <v>0</v>
      </c>
      <c r="F14" s="6">
        <v>0</v>
      </c>
      <c r="G14" s="31">
        <f t="shared" si="11"/>
        <v>0</v>
      </c>
      <c r="H14" s="6">
        <v>0</v>
      </c>
      <c r="I14" s="31">
        <f t="shared" si="1"/>
        <v>0</v>
      </c>
      <c r="J14" s="6">
        <v>0</v>
      </c>
      <c r="K14" s="31">
        <f t="shared" si="2"/>
        <v>0</v>
      </c>
      <c r="L14" s="6">
        <v>0</v>
      </c>
      <c r="M14" s="31">
        <f t="shared" si="3"/>
        <v>0</v>
      </c>
      <c r="N14" s="6">
        <v>0</v>
      </c>
      <c r="O14" s="31">
        <f t="shared" si="4"/>
        <v>0</v>
      </c>
      <c r="P14" s="6">
        <v>0</v>
      </c>
      <c r="Q14" s="31">
        <f aca="true" t="shared" si="13" ref="Q14:Q38">+ROUND(P14/P$39,4)</f>
        <v>0</v>
      </c>
      <c r="R14" s="6">
        <v>0</v>
      </c>
      <c r="S14" s="31">
        <f t="shared" si="6"/>
        <v>0</v>
      </c>
      <c r="T14" s="6">
        <v>0</v>
      </c>
      <c r="U14" s="31">
        <f t="shared" si="7"/>
        <v>0</v>
      </c>
      <c r="V14" s="6">
        <v>0</v>
      </c>
      <c r="W14" s="31">
        <f t="shared" si="8"/>
        <v>0</v>
      </c>
      <c r="X14" s="6">
        <v>0</v>
      </c>
      <c r="Y14" s="31">
        <f t="shared" si="9"/>
        <v>0</v>
      </c>
    </row>
    <row r="15" spans="1:25" ht="24">
      <c r="A15" s="41" t="s">
        <v>81</v>
      </c>
      <c r="B15" s="6">
        <v>0</v>
      </c>
      <c r="C15" s="31">
        <f t="shared" si="10"/>
        <v>0</v>
      </c>
      <c r="D15" s="6">
        <v>0</v>
      </c>
      <c r="E15" s="31">
        <f t="shared" si="12"/>
        <v>0</v>
      </c>
      <c r="F15" s="6">
        <v>0</v>
      </c>
      <c r="G15" s="31">
        <f t="shared" si="11"/>
        <v>0</v>
      </c>
      <c r="H15" s="6">
        <v>0</v>
      </c>
      <c r="I15" s="31">
        <f t="shared" si="1"/>
        <v>0</v>
      </c>
      <c r="J15" s="6">
        <v>0</v>
      </c>
      <c r="K15" s="31">
        <f t="shared" si="2"/>
        <v>0</v>
      </c>
      <c r="L15" s="6">
        <v>0</v>
      </c>
      <c r="M15" s="31">
        <f t="shared" si="3"/>
        <v>0</v>
      </c>
      <c r="N15" s="6">
        <v>0</v>
      </c>
      <c r="O15" s="31">
        <f t="shared" si="4"/>
        <v>0</v>
      </c>
      <c r="P15" s="6">
        <v>0</v>
      </c>
      <c r="Q15" s="31">
        <f t="shared" si="13"/>
        <v>0</v>
      </c>
      <c r="R15" s="6">
        <v>0</v>
      </c>
      <c r="S15" s="31">
        <f t="shared" si="6"/>
        <v>0</v>
      </c>
      <c r="T15" s="6">
        <v>0</v>
      </c>
      <c r="U15" s="31">
        <f t="shared" si="7"/>
        <v>0</v>
      </c>
      <c r="V15" s="6">
        <v>0</v>
      </c>
      <c r="W15" s="31">
        <f t="shared" si="8"/>
        <v>0</v>
      </c>
      <c r="X15" s="6">
        <v>0</v>
      </c>
      <c r="Y15" s="31">
        <f t="shared" si="9"/>
        <v>0</v>
      </c>
    </row>
    <row r="16" spans="1:25" ht="12">
      <c r="A16" s="41" t="s">
        <v>82</v>
      </c>
      <c r="B16" s="6">
        <v>56824520</v>
      </c>
      <c r="C16" s="31">
        <f t="shared" si="10"/>
        <v>0.008</v>
      </c>
      <c r="D16" s="6">
        <v>57317920</v>
      </c>
      <c r="E16" s="31">
        <f t="shared" si="12"/>
        <v>0.009</v>
      </c>
      <c r="F16" s="6">
        <v>58245040</v>
      </c>
      <c r="G16" s="31">
        <f t="shared" si="11"/>
        <v>0.0107</v>
      </c>
      <c r="H16" s="6">
        <v>58328360</v>
      </c>
      <c r="I16" s="31">
        <f t="shared" si="1"/>
        <v>0.01</v>
      </c>
      <c r="J16" s="6">
        <v>58587720</v>
      </c>
      <c r="K16" s="31">
        <f t="shared" si="2"/>
        <v>0.0099</v>
      </c>
      <c r="L16" s="6">
        <v>58730760</v>
      </c>
      <c r="M16" s="31">
        <f t="shared" si="3"/>
        <v>0.0097</v>
      </c>
      <c r="N16" s="6">
        <v>59071040</v>
      </c>
      <c r="O16" s="31">
        <f t="shared" si="4"/>
        <v>0.0098</v>
      </c>
      <c r="P16" s="6">
        <v>58824920</v>
      </c>
      <c r="Q16" s="31">
        <f t="shared" si="13"/>
        <v>0.0095</v>
      </c>
      <c r="R16" s="6">
        <v>35458240</v>
      </c>
      <c r="S16" s="31">
        <f t="shared" si="6"/>
        <v>0.0059</v>
      </c>
      <c r="T16" s="6">
        <v>35629760</v>
      </c>
      <c r="U16" s="31">
        <f t="shared" si="7"/>
        <v>0.0065</v>
      </c>
      <c r="V16" s="6">
        <v>35586240</v>
      </c>
      <c r="W16" s="31">
        <f t="shared" si="8"/>
        <v>0.0055</v>
      </c>
      <c r="X16" s="6">
        <v>35453120</v>
      </c>
      <c r="Y16" s="31">
        <f t="shared" si="9"/>
        <v>0.0052</v>
      </c>
    </row>
    <row r="17" spans="1:25" ht="24">
      <c r="A17" s="41" t="s">
        <v>83</v>
      </c>
      <c r="B17" s="6">
        <v>0</v>
      </c>
      <c r="C17" s="31">
        <f t="shared" si="10"/>
        <v>0</v>
      </c>
      <c r="D17" s="6">
        <v>0</v>
      </c>
      <c r="E17" s="31">
        <f t="shared" si="12"/>
        <v>0</v>
      </c>
      <c r="F17" s="6">
        <v>0</v>
      </c>
      <c r="G17" s="31">
        <f t="shared" si="11"/>
        <v>0</v>
      </c>
      <c r="H17" s="6">
        <v>0</v>
      </c>
      <c r="I17" s="31">
        <f t="shared" si="1"/>
        <v>0</v>
      </c>
      <c r="J17" s="6">
        <v>0</v>
      </c>
      <c r="K17" s="31">
        <f t="shared" si="2"/>
        <v>0</v>
      </c>
      <c r="L17" s="6">
        <v>0</v>
      </c>
      <c r="M17" s="31">
        <f t="shared" si="3"/>
        <v>0</v>
      </c>
      <c r="N17" s="6">
        <v>0</v>
      </c>
      <c r="O17" s="31">
        <f t="shared" si="4"/>
        <v>0</v>
      </c>
      <c r="P17" s="6">
        <v>0</v>
      </c>
      <c r="Q17" s="31">
        <f t="shared" si="13"/>
        <v>0</v>
      </c>
      <c r="R17" s="6">
        <v>0</v>
      </c>
      <c r="S17" s="31">
        <f t="shared" si="6"/>
        <v>0</v>
      </c>
      <c r="T17" s="6">
        <v>0</v>
      </c>
      <c r="U17" s="31">
        <f t="shared" si="7"/>
        <v>0</v>
      </c>
      <c r="V17" s="6">
        <v>0</v>
      </c>
      <c r="W17" s="31">
        <f t="shared" si="8"/>
        <v>0</v>
      </c>
      <c r="X17" s="6">
        <v>0</v>
      </c>
      <c r="Y17" s="31">
        <f t="shared" si="9"/>
        <v>0</v>
      </c>
    </row>
    <row r="18" spans="1:25" ht="24">
      <c r="A18" s="41" t="s">
        <v>84</v>
      </c>
      <c r="B18" s="6">
        <v>257474585</v>
      </c>
      <c r="C18" s="31">
        <f t="shared" si="10"/>
        <v>0.0364</v>
      </c>
      <c r="D18" s="6">
        <v>257631015</v>
      </c>
      <c r="E18" s="31">
        <f t="shared" si="12"/>
        <v>0.0403</v>
      </c>
      <c r="F18" s="6">
        <v>256877250</v>
      </c>
      <c r="G18" s="31">
        <f t="shared" si="11"/>
        <v>0.0473</v>
      </c>
      <c r="H18" s="6">
        <v>253853970</v>
      </c>
      <c r="I18" s="31">
        <f t="shared" si="1"/>
        <v>0.0436</v>
      </c>
      <c r="J18" s="6">
        <v>258696455</v>
      </c>
      <c r="K18" s="31">
        <f t="shared" si="2"/>
        <v>0.0436</v>
      </c>
      <c r="L18" s="6">
        <v>259071510</v>
      </c>
      <c r="M18" s="31">
        <f t="shared" si="3"/>
        <v>0.0428</v>
      </c>
      <c r="N18" s="6">
        <v>234838545</v>
      </c>
      <c r="O18" s="31">
        <f t="shared" si="4"/>
        <v>0.0389</v>
      </c>
      <c r="P18" s="6">
        <v>232574540</v>
      </c>
      <c r="Q18" s="31">
        <f t="shared" si="13"/>
        <v>0.0375</v>
      </c>
      <c r="R18" s="6">
        <v>180545670</v>
      </c>
      <c r="S18" s="31">
        <f t="shared" si="6"/>
        <v>0.0302</v>
      </c>
      <c r="T18" s="6">
        <v>194304250</v>
      </c>
      <c r="U18" s="31">
        <f t="shared" si="7"/>
        <v>0.0355</v>
      </c>
      <c r="V18" s="6">
        <v>217921680</v>
      </c>
      <c r="W18" s="31">
        <f t="shared" si="8"/>
        <v>0.0338</v>
      </c>
      <c r="X18" s="6">
        <v>218434410</v>
      </c>
      <c r="Y18" s="31">
        <f t="shared" si="9"/>
        <v>0.0322</v>
      </c>
    </row>
    <row r="19" spans="1:25" ht="24">
      <c r="A19" s="41" t="s">
        <v>85</v>
      </c>
      <c r="B19" s="6">
        <v>0</v>
      </c>
      <c r="C19" s="31">
        <f t="shared" si="10"/>
        <v>0</v>
      </c>
      <c r="D19" s="6">
        <v>0</v>
      </c>
      <c r="E19" s="31">
        <f t="shared" si="12"/>
        <v>0</v>
      </c>
      <c r="F19" s="6">
        <v>0</v>
      </c>
      <c r="G19" s="31">
        <f t="shared" si="11"/>
        <v>0</v>
      </c>
      <c r="H19" s="6">
        <v>0</v>
      </c>
      <c r="I19" s="31">
        <f t="shared" si="1"/>
        <v>0</v>
      </c>
      <c r="J19" s="6">
        <v>0</v>
      </c>
      <c r="K19" s="31">
        <f t="shared" si="2"/>
        <v>0</v>
      </c>
      <c r="L19" s="6">
        <v>0</v>
      </c>
      <c r="M19" s="31">
        <f t="shared" si="3"/>
        <v>0</v>
      </c>
      <c r="N19" s="6">
        <v>0</v>
      </c>
      <c r="O19" s="31">
        <f t="shared" si="4"/>
        <v>0</v>
      </c>
      <c r="P19" s="6">
        <v>0</v>
      </c>
      <c r="Q19" s="31">
        <f t="shared" si="13"/>
        <v>0</v>
      </c>
      <c r="R19" s="6">
        <v>0</v>
      </c>
      <c r="S19" s="31">
        <f t="shared" si="6"/>
        <v>0</v>
      </c>
      <c r="T19" s="6">
        <v>0</v>
      </c>
      <c r="U19" s="31">
        <f t="shared" si="7"/>
        <v>0</v>
      </c>
      <c r="V19" s="6">
        <v>0</v>
      </c>
      <c r="W19" s="31">
        <f t="shared" si="8"/>
        <v>0</v>
      </c>
      <c r="X19" s="6">
        <v>0</v>
      </c>
      <c r="Y19" s="31">
        <f t="shared" si="9"/>
        <v>0</v>
      </c>
    </row>
    <row r="20" spans="1:25" ht="12">
      <c r="A20" s="42" t="s">
        <v>86</v>
      </c>
      <c r="B20" s="6">
        <v>0</v>
      </c>
      <c r="C20" s="31">
        <f t="shared" si="10"/>
        <v>0</v>
      </c>
      <c r="D20" s="6">
        <v>0</v>
      </c>
      <c r="E20" s="31">
        <f t="shared" si="12"/>
        <v>0</v>
      </c>
      <c r="F20" s="6">
        <v>0</v>
      </c>
      <c r="G20" s="31">
        <f t="shared" si="11"/>
        <v>0</v>
      </c>
      <c r="H20" s="6">
        <v>0</v>
      </c>
      <c r="I20" s="31">
        <f t="shared" si="1"/>
        <v>0</v>
      </c>
      <c r="J20" s="6">
        <v>0</v>
      </c>
      <c r="K20" s="31">
        <f t="shared" si="2"/>
        <v>0</v>
      </c>
      <c r="L20" s="6">
        <v>0</v>
      </c>
      <c r="M20" s="31">
        <f t="shared" si="3"/>
        <v>0</v>
      </c>
      <c r="N20" s="6">
        <v>0</v>
      </c>
      <c r="O20" s="31">
        <f t="shared" si="4"/>
        <v>0</v>
      </c>
      <c r="P20" s="6">
        <v>0</v>
      </c>
      <c r="Q20" s="31">
        <f t="shared" si="13"/>
        <v>0</v>
      </c>
      <c r="R20" s="6">
        <v>0</v>
      </c>
      <c r="S20" s="31">
        <f t="shared" si="6"/>
        <v>0</v>
      </c>
      <c r="T20" s="6">
        <v>0</v>
      </c>
      <c r="U20" s="31">
        <f t="shared" si="7"/>
        <v>0</v>
      </c>
      <c r="V20" s="6">
        <v>0</v>
      </c>
      <c r="W20" s="31">
        <f t="shared" si="8"/>
        <v>0</v>
      </c>
      <c r="X20" s="6">
        <v>0</v>
      </c>
      <c r="Y20" s="31">
        <f t="shared" si="9"/>
        <v>0</v>
      </c>
    </row>
    <row r="21" spans="1:25" ht="36">
      <c r="A21" s="43" t="s">
        <v>87</v>
      </c>
      <c r="B21" s="6">
        <v>0</v>
      </c>
      <c r="C21" s="31">
        <f t="shared" si="10"/>
        <v>0</v>
      </c>
      <c r="D21" s="6">
        <v>0</v>
      </c>
      <c r="E21" s="31">
        <f t="shared" si="12"/>
        <v>0</v>
      </c>
      <c r="F21" s="6">
        <v>0</v>
      </c>
      <c r="G21" s="31">
        <f t="shared" si="11"/>
        <v>0</v>
      </c>
      <c r="H21" s="6">
        <v>0</v>
      </c>
      <c r="I21" s="31">
        <f t="shared" si="1"/>
        <v>0</v>
      </c>
      <c r="J21" s="6">
        <v>0</v>
      </c>
      <c r="K21" s="31">
        <f t="shared" si="2"/>
        <v>0</v>
      </c>
      <c r="L21" s="6">
        <v>0</v>
      </c>
      <c r="M21" s="31">
        <f t="shared" si="3"/>
        <v>0</v>
      </c>
      <c r="N21" s="6">
        <v>0</v>
      </c>
      <c r="O21" s="31">
        <f t="shared" si="4"/>
        <v>0</v>
      </c>
      <c r="P21" s="6">
        <v>0</v>
      </c>
      <c r="Q21" s="31">
        <f t="shared" si="13"/>
        <v>0</v>
      </c>
      <c r="R21" s="6">
        <v>0</v>
      </c>
      <c r="S21" s="31">
        <f t="shared" si="6"/>
        <v>0</v>
      </c>
      <c r="T21" s="6">
        <v>0</v>
      </c>
      <c r="U21" s="31">
        <f t="shared" si="7"/>
        <v>0</v>
      </c>
      <c r="V21" s="6">
        <v>0</v>
      </c>
      <c r="W21" s="31">
        <f t="shared" si="8"/>
        <v>0</v>
      </c>
      <c r="X21" s="6">
        <v>0</v>
      </c>
      <c r="Y21" s="31">
        <f t="shared" si="9"/>
        <v>0</v>
      </c>
    </row>
    <row r="22" spans="1:25" ht="24">
      <c r="A22" s="43" t="s">
        <v>88</v>
      </c>
      <c r="B22" s="6">
        <v>11060820</v>
      </c>
      <c r="C22" s="31">
        <f t="shared" si="10"/>
        <v>0.0016</v>
      </c>
      <c r="D22" s="6">
        <v>11087740</v>
      </c>
      <c r="E22" s="31">
        <f t="shared" si="12"/>
        <v>0.0017</v>
      </c>
      <c r="F22" s="6">
        <v>11135260</v>
      </c>
      <c r="G22" s="31">
        <f>+ROUNDDOWN(F22/F$39,4)</f>
        <v>0.002</v>
      </c>
      <c r="H22" s="6">
        <v>10834130</v>
      </c>
      <c r="I22" s="31">
        <f t="shared" si="1"/>
        <v>0.0019</v>
      </c>
      <c r="J22" s="6">
        <v>11007420</v>
      </c>
      <c r="K22" s="31">
        <f>+ROUNDDOWN(J22/J$39,4)</f>
        <v>0.0018</v>
      </c>
      <c r="L22" s="6">
        <v>10019000</v>
      </c>
      <c r="M22" s="31">
        <f t="shared" si="3"/>
        <v>0.0017</v>
      </c>
      <c r="N22" s="6">
        <v>9900700</v>
      </c>
      <c r="O22" s="31">
        <f t="shared" si="4"/>
        <v>0.0016</v>
      </c>
      <c r="P22" s="6">
        <v>10038000</v>
      </c>
      <c r="Q22" s="31">
        <f t="shared" si="13"/>
        <v>0.0016</v>
      </c>
      <c r="R22" s="6">
        <v>10070000</v>
      </c>
      <c r="S22" s="31">
        <f t="shared" si="6"/>
        <v>0.0017</v>
      </c>
      <c r="T22" s="6">
        <v>10061900</v>
      </c>
      <c r="U22" s="31">
        <f t="shared" si="7"/>
        <v>0.0018</v>
      </c>
      <c r="V22" s="6">
        <v>10077200</v>
      </c>
      <c r="W22" s="31">
        <f t="shared" si="8"/>
        <v>0.0016</v>
      </c>
      <c r="X22" s="6">
        <v>10084500</v>
      </c>
      <c r="Y22" s="31">
        <f t="shared" si="9"/>
        <v>0.0015</v>
      </c>
    </row>
    <row r="23" spans="1:25" ht="36">
      <c r="A23" s="43" t="s">
        <v>89</v>
      </c>
      <c r="B23" s="6">
        <v>21184406.8</v>
      </c>
      <c r="C23" s="31">
        <f t="shared" si="10"/>
        <v>0.003</v>
      </c>
      <c r="D23" s="6">
        <v>11123746.5</v>
      </c>
      <c r="E23" s="31">
        <f>+ROUNDUP(D23/D$39,4)</f>
        <v>0.0018</v>
      </c>
      <c r="F23" s="6">
        <v>11168851.9</v>
      </c>
      <c r="G23" s="31">
        <f aca="true" t="shared" si="14" ref="G23:G38">+ROUND(F23/F$39,4)</f>
        <v>0.0021</v>
      </c>
      <c r="H23" s="6">
        <v>11073706.5</v>
      </c>
      <c r="I23" s="31">
        <f t="shared" si="1"/>
        <v>0.0019</v>
      </c>
      <c r="J23" s="6">
        <v>9962633</v>
      </c>
      <c r="K23" s="31">
        <f t="shared" si="2"/>
        <v>0.0017</v>
      </c>
      <c r="L23" s="6">
        <v>9975868</v>
      </c>
      <c r="M23" s="31">
        <f>+ROUNDUP(L23/L$39,4)</f>
        <v>0.0017000000000000001</v>
      </c>
      <c r="N23" s="6">
        <v>9990534</v>
      </c>
      <c r="O23" s="31">
        <f t="shared" si="4"/>
        <v>0.0017</v>
      </c>
      <c r="P23" s="6">
        <v>10027200</v>
      </c>
      <c r="Q23" s="31">
        <f t="shared" si="13"/>
        <v>0.0016</v>
      </c>
      <c r="R23" s="6">
        <v>0</v>
      </c>
      <c r="S23" s="31">
        <f t="shared" si="6"/>
        <v>0</v>
      </c>
      <c r="T23" s="6">
        <v>0</v>
      </c>
      <c r="U23" s="31">
        <f t="shared" si="7"/>
        <v>0</v>
      </c>
      <c r="V23" s="6">
        <v>0</v>
      </c>
      <c r="W23" s="31">
        <f t="shared" si="8"/>
        <v>0</v>
      </c>
      <c r="X23" s="6">
        <v>0</v>
      </c>
      <c r="Y23" s="31">
        <f t="shared" si="9"/>
        <v>0</v>
      </c>
    </row>
    <row r="24" spans="1:25" ht="36">
      <c r="A24" s="43" t="s">
        <v>90</v>
      </c>
      <c r="B24" s="6">
        <v>0</v>
      </c>
      <c r="C24" s="31">
        <f t="shared" si="10"/>
        <v>0</v>
      </c>
      <c r="D24" s="6">
        <v>0</v>
      </c>
      <c r="E24" s="31">
        <f t="shared" si="12"/>
        <v>0</v>
      </c>
      <c r="F24" s="6">
        <v>0</v>
      </c>
      <c r="G24" s="31">
        <f t="shared" si="14"/>
        <v>0</v>
      </c>
      <c r="H24" s="6">
        <v>0</v>
      </c>
      <c r="I24" s="31">
        <f t="shared" si="1"/>
        <v>0</v>
      </c>
      <c r="J24" s="6">
        <v>0</v>
      </c>
      <c r="K24" s="31">
        <f t="shared" si="2"/>
        <v>0</v>
      </c>
      <c r="L24" s="6">
        <v>0</v>
      </c>
      <c r="M24" s="31">
        <f t="shared" si="3"/>
        <v>0</v>
      </c>
      <c r="N24" s="6">
        <v>0</v>
      </c>
      <c r="O24" s="31">
        <f t="shared" si="4"/>
        <v>0</v>
      </c>
      <c r="P24" s="6">
        <v>0</v>
      </c>
      <c r="Q24" s="31">
        <f t="shared" si="13"/>
        <v>0</v>
      </c>
      <c r="R24" s="6">
        <v>0</v>
      </c>
      <c r="S24" s="31">
        <f t="shared" si="6"/>
        <v>0</v>
      </c>
      <c r="T24" s="6">
        <v>0</v>
      </c>
      <c r="U24" s="31">
        <f t="shared" si="7"/>
        <v>0</v>
      </c>
      <c r="V24" s="6">
        <v>0</v>
      </c>
      <c r="W24" s="31">
        <f t="shared" si="8"/>
        <v>0</v>
      </c>
      <c r="X24" s="6">
        <v>0</v>
      </c>
      <c r="Y24" s="31">
        <f t="shared" si="9"/>
        <v>0</v>
      </c>
    </row>
    <row r="25" spans="1:25" ht="36">
      <c r="A25" s="43" t="s">
        <v>91</v>
      </c>
      <c r="B25" s="6">
        <v>0</v>
      </c>
      <c r="C25" s="31">
        <f t="shared" si="10"/>
        <v>0</v>
      </c>
      <c r="D25" s="6">
        <v>0</v>
      </c>
      <c r="E25" s="31">
        <f t="shared" si="12"/>
        <v>0</v>
      </c>
      <c r="F25" s="6">
        <v>0</v>
      </c>
      <c r="G25" s="31">
        <f t="shared" si="14"/>
        <v>0</v>
      </c>
      <c r="H25" s="6">
        <v>0</v>
      </c>
      <c r="I25" s="31">
        <f t="shared" si="1"/>
        <v>0</v>
      </c>
      <c r="J25" s="6">
        <v>0</v>
      </c>
      <c r="K25" s="31">
        <f t="shared" si="2"/>
        <v>0</v>
      </c>
      <c r="L25" s="6">
        <v>0</v>
      </c>
      <c r="M25" s="31">
        <f t="shared" si="3"/>
        <v>0</v>
      </c>
      <c r="N25" s="6">
        <v>0</v>
      </c>
      <c r="O25" s="31">
        <f t="shared" si="4"/>
        <v>0</v>
      </c>
      <c r="P25" s="6">
        <v>0</v>
      </c>
      <c r="Q25" s="31">
        <f t="shared" si="13"/>
        <v>0</v>
      </c>
      <c r="R25" s="6">
        <v>0</v>
      </c>
      <c r="S25" s="31">
        <f t="shared" si="6"/>
        <v>0</v>
      </c>
      <c r="T25" s="6">
        <v>0</v>
      </c>
      <c r="U25" s="31">
        <f t="shared" si="7"/>
        <v>0</v>
      </c>
      <c r="V25" s="6">
        <v>0</v>
      </c>
      <c r="W25" s="31">
        <f t="shared" si="8"/>
        <v>0</v>
      </c>
      <c r="X25" s="6">
        <v>0</v>
      </c>
      <c r="Y25" s="31">
        <f t="shared" si="9"/>
        <v>0</v>
      </c>
    </row>
    <row r="26" spans="1:25" ht="24">
      <c r="A26" s="43" t="s">
        <v>92</v>
      </c>
      <c r="B26" s="6">
        <v>451000965.3</v>
      </c>
      <c r="C26" s="31">
        <f t="shared" si="10"/>
        <v>0.0638</v>
      </c>
      <c r="D26" s="6">
        <v>451926169.55</v>
      </c>
      <c r="E26" s="31">
        <f t="shared" si="12"/>
        <v>0.0707</v>
      </c>
      <c r="F26" s="6">
        <v>420889665.3</v>
      </c>
      <c r="G26" s="31">
        <f t="shared" si="14"/>
        <v>0.0776</v>
      </c>
      <c r="H26" s="6">
        <v>430575720.91</v>
      </c>
      <c r="I26" s="31">
        <f t="shared" si="1"/>
        <v>0.0739</v>
      </c>
      <c r="J26" s="6">
        <v>381185795.32</v>
      </c>
      <c r="K26" s="31">
        <f t="shared" si="2"/>
        <v>0.0643</v>
      </c>
      <c r="L26" s="6">
        <v>445117243.45</v>
      </c>
      <c r="M26" s="31">
        <f t="shared" si="3"/>
        <v>0.0735</v>
      </c>
      <c r="N26" s="6">
        <v>448975768.43</v>
      </c>
      <c r="O26" s="31">
        <f t="shared" si="4"/>
        <v>0.0745</v>
      </c>
      <c r="P26" s="6">
        <v>449874382.28</v>
      </c>
      <c r="Q26" s="31">
        <f t="shared" si="13"/>
        <v>0.0725</v>
      </c>
      <c r="R26" s="6">
        <v>452892665.45</v>
      </c>
      <c r="S26" s="31">
        <f t="shared" si="6"/>
        <v>0.0759</v>
      </c>
      <c r="T26" s="6">
        <v>455024429.32</v>
      </c>
      <c r="U26" s="31">
        <f t="shared" si="7"/>
        <v>0.0831</v>
      </c>
      <c r="V26" s="6">
        <v>457587266.71</v>
      </c>
      <c r="W26" s="31">
        <f t="shared" si="8"/>
        <v>0.071</v>
      </c>
      <c r="X26" s="6">
        <v>456196616.99</v>
      </c>
      <c r="Y26" s="31">
        <f t="shared" si="9"/>
        <v>0.0673</v>
      </c>
    </row>
    <row r="27" spans="1:25" ht="24">
      <c r="A27" s="43" t="s">
        <v>93</v>
      </c>
      <c r="B27" s="6">
        <v>248155599.2</v>
      </c>
      <c r="C27" s="31">
        <f t="shared" si="10"/>
        <v>0.0351</v>
      </c>
      <c r="D27" s="6">
        <v>249233306.8</v>
      </c>
      <c r="E27" s="31">
        <f t="shared" si="12"/>
        <v>0.039</v>
      </c>
      <c r="F27" s="6">
        <v>239171047.6</v>
      </c>
      <c r="G27" s="31">
        <f t="shared" si="14"/>
        <v>0.0441</v>
      </c>
      <c r="H27" s="6">
        <v>243066465.5</v>
      </c>
      <c r="I27" s="31">
        <f t="shared" si="1"/>
        <v>0.0417</v>
      </c>
      <c r="J27" s="6">
        <v>245665048.5</v>
      </c>
      <c r="K27" s="31">
        <f t="shared" si="2"/>
        <v>0.0414</v>
      </c>
      <c r="L27" s="6">
        <v>243719887</v>
      </c>
      <c r="M27" s="31">
        <f t="shared" si="3"/>
        <v>0.0402</v>
      </c>
      <c r="N27" s="6">
        <v>244181346.6</v>
      </c>
      <c r="O27" s="31">
        <f t="shared" si="4"/>
        <v>0.0405</v>
      </c>
      <c r="P27" s="6">
        <v>245185981.7</v>
      </c>
      <c r="Q27" s="31">
        <f t="shared" si="13"/>
        <v>0.0395</v>
      </c>
      <c r="R27" s="6">
        <v>244205413.6</v>
      </c>
      <c r="S27" s="31">
        <f t="shared" si="6"/>
        <v>0.0409</v>
      </c>
      <c r="T27" s="6">
        <v>245143436</v>
      </c>
      <c r="U27" s="31">
        <f t="shared" si="7"/>
        <v>0.0448</v>
      </c>
      <c r="V27" s="6">
        <v>246630013.36</v>
      </c>
      <c r="W27" s="31">
        <f t="shared" si="8"/>
        <v>0.0383</v>
      </c>
      <c r="X27" s="6">
        <v>239697353.1</v>
      </c>
      <c r="Y27" s="31">
        <f t="shared" si="9"/>
        <v>0.0354</v>
      </c>
    </row>
    <row r="28" spans="1:25" ht="24">
      <c r="A28" s="43" t="s">
        <v>0</v>
      </c>
      <c r="B28" s="6">
        <v>0</v>
      </c>
      <c r="C28" s="31">
        <f t="shared" si="10"/>
        <v>0</v>
      </c>
      <c r="D28" s="6">
        <v>0</v>
      </c>
      <c r="E28" s="31">
        <f t="shared" si="12"/>
        <v>0</v>
      </c>
      <c r="F28" s="6">
        <v>0</v>
      </c>
      <c r="G28" s="31">
        <f t="shared" si="14"/>
        <v>0</v>
      </c>
      <c r="H28" s="6">
        <v>0</v>
      </c>
      <c r="I28" s="31">
        <f t="shared" si="1"/>
        <v>0</v>
      </c>
      <c r="J28" s="6">
        <v>0</v>
      </c>
      <c r="K28" s="31">
        <f t="shared" si="2"/>
        <v>0</v>
      </c>
      <c r="L28" s="6">
        <v>0</v>
      </c>
      <c r="M28" s="31">
        <f t="shared" si="3"/>
        <v>0</v>
      </c>
      <c r="N28" s="6">
        <v>0</v>
      </c>
      <c r="O28" s="31">
        <f t="shared" si="4"/>
        <v>0</v>
      </c>
      <c r="P28" s="6">
        <v>0</v>
      </c>
      <c r="Q28" s="31">
        <f t="shared" si="13"/>
        <v>0</v>
      </c>
      <c r="R28" s="6">
        <v>0</v>
      </c>
      <c r="S28" s="31">
        <f t="shared" si="6"/>
        <v>0</v>
      </c>
      <c r="T28" s="6">
        <v>0</v>
      </c>
      <c r="U28" s="31">
        <f t="shared" si="7"/>
        <v>0</v>
      </c>
      <c r="V28" s="6">
        <v>0</v>
      </c>
      <c r="W28" s="31">
        <f t="shared" si="8"/>
        <v>0</v>
      </c>
      <c r="X28" s="6">
        <v>0</v>
      </c>
      <c r="Y28" s="31">
        <f t="shared" si="9"/>
        <v>0</v>
      </c>
    </row>
    <row r="29" spans="1:25" ht="24">
      <c r="A29" s="43" t="s">
        <v>1</v>
      </c>
      <c r="B29" s="6">
        <v>0</v>
      </c>
      <c r="C29" s="31">
        <f t="shared" si="10"/>
        <v>0</v>
      </c>
      <c r="D29" s="6">
        <v>0</v>
      </c>
      <c r="E29" s="31">
        <f t="shared" si="12"/>
        <v>0</v>
      </c>
      <c r="F29" s="6">
        <v>0</v>
      </c>
      <c r="G29" s="31">
        <f t="shared" si="14"/>
        <v>0</v>
      </c>
      <c r="H29" s="6">
        <v>0</v>
      </c>
      <c r="I29" s="31">
        <f t="shared" si="1"/>
        <v>0</v>
      </c>
      <c r="J29" s="6">
        <v>0</v>
      </c>
      <c r="K29" s="31">
        <f t="shared" si="2"/>
        <v>0</v>
      </c>
      <c r="L29" s="6">
        <v>0</v>
      </c>
      <c r="M29" s="31">
        <f t="shared" si="3"/>
        <v>0</v>
      </c>
      <c r="N29" s="6">
        <v>0</v>
      </c>
      <c r="O29" s="31">
        <f t="shared" si="4"/>
        <v>0</v>
      </c>
      <c r="P29" s="6">
        <v>0</v>
      </c>
      <c r="Q29" s="31">
        <f t="shared" si="13"/>
        <v>0</v>
      </c>
      <c r="R29" s="6">
        <v>0</v>
      </c>
      <c r="S29" s="31">
        <f t="shared" si="6"/>
        <v>0</v>
      </c>
      <c r="T29" s="6">
        <v>0</v>
      </c>
      <c r="U29" s="31">
        <f t="shared" si="7"/>
        <v>0</v>
      </c>
      <c r="V29" s="6">
        <v>0</v>
      </c>
      <c r="W29" s="31">
        <f t="shared" si="8"/>
        <v>0</v>
      </c>
      <c r="X29" s="6">
        <v>0</v>
      </c>
      <c r="Y29" s="31">
        <f t="shared" si="9"/>
        <v>0</v>
      </c>
    </row>
    <row r="30" spans="1:25" ht="12">
      <c r="A30" s="43" t="s">
        <v>2</v>
      </c>
      <c r="B30" s="6">
        <v>117038534.32</v>
      </c>
      <c r="C30" s="31">
        <f t="shared" si="10"/>
        <v>0.0166</v>
      </c>
      <c r="D30" s="6">
        <v>117022198.1</v>
      </c>
      <c r="E30" s="31">
        <f t="shared" si="12"/>
        <v>0.0183</v>
      </c>
      <c r="F30" s="6">
        <v>116643209.6</v>
      </c>
      <c r="G30" s="31">
        <f t="shared" si="14"/>
        <v>0.0215</v>
      </c>
      <c r="H30" s="6">
        <v>112091894.24</v>
      </c>
      <c r="I30" s="31">
        <f>+ROUNDUP(H30/H$39,4)</f>
        <v>0.019299999999999998</v>
      </c>
      <c r="J30" s="6">
        <v>111265194.68</v>
      </c>
      <c r="K30" s="31">
        <f>+ROUNDDOWN(J30/J$39,4)</f>
        <v>0.0187</v>
      </c>
      <c r="L30" s="6">
        <v>112213445.94</v>
      </c>
      <c r="M30" s="31">
        <f t="shared" si="3"/>
        <v>0.0185</v>
      </c>
      <c r="N30" s="6">
        <v>113856111.16</v>
      </c>
      <c r="O30" s="31">
        <f t="shared" si="4"/>
        <v>0.0189</v>
      </c>
      <c r="P30" s="6">
        <v>114219379.18</v>
      </c>
      <c r="Q30" s="31">
        <f t="shared" si="13"/>
        <v>0.0184</v>
      </c>
      <c r="R30" s="6">
        <v>36373903.4</v>
      </c>
      <c r="S30" s="31">
        <f t="shared" si="6"/>
        <v>0.0061</v>
      </c>
      <c r="T30" s="6">
        <v>36446529.24</v>
      </c>
      <c r="U30" s="31">
        <f t="shared" si="7"/>
        <v>0.0067</v>
      </c>
      <c r="V30" s="6">
        <v>36470919.6</v>
      </c>
      <c r="W30" s="31">
        <f t="shared" si="8"/>
        <v>0.0057</v>
      </c>
      <c r="X30" s="6">
        <v>17801362</v>
      </c>
      <c r="Y30" s="31">
        <f t="shared" si="9"/>
        <v>0.0026</v>
      </c>
    </row>
    <row r="31" spans="1:25" ht="60">
      <c r="A31" s="43" t="s">
        <v>3</v>
      </c>
      <c r="B31" s="6">
        <v>0</v>
      </c>
      <c r="C31" s="31">
        <f t="shared" si="10"/>
        <v>0</v>
      </c>
      <c r="D31" s="6">
        <v>0</v>
      </c>
      <c r="E31" s="31">
        <f t="shared" si="12"/>
        <v>0</v>
      </c>
      <c r="F31" s="6">
        <v>0</v>
      </c>
      <c r="G31" s="31">
        <f t="shared" si="14"/>
        <v>0</v>
      </c>
      <c r="H31" s="6">
        <v>0</v>
      </c>
      <c r="I31" s="31">
        <f t="shared" si="1"/>
        <v>0</v>
      </c>
      <c r="J31" s="6">
        <v>0</v>
      </c>
      <c r="K31" s="31">
        <f aca="true" t="shared" si="15" ref="K31:K38">+ROUND(J31/J$39,4)</f>
        <v>0</v>
      </c>
      <c r="L31" s="6">
        <v>0</v>
      </c>
      <c r="M31" s="31">
        <f t="shared" si="3"/>
        <v>0</v>
      </c>
      <c r="N31" s="6">
        <v>0</v>
      </c>
      <c r="O31" s="31">
        <f t="shared" si="4"/>
        <v>0</v>
      </c>
      <c r="P31" s="6">
        <v>0</v>
      </c>
      <c r="Q31" s="31">
        <f t="shared" si="13"/>
        <v>0</v>
      </c>
      <c r="R31" s="6">
        <v>0</v>
      </c>
      <c r="S31" s="31">
        <f t="shared" si="6"/>
        <v>0</v>
      </c>
      <c r="T31" s="6">
        <v>0</v>
      </c>
      <c r="U31" s="31">
        <f t="shared" si="7"/>
        <v>0</v>
      </c>
      <c r="V31" s="6">
        <v>0</v>
      </c>
      <c r="W31" s="31">
        <f t="shared" si="8"/>
        <v>0</v>
      </c>
      <c r="X31" s="6">
        <v>0</v>
      </c>
      <c r="Y31" s="31">
        <f t="shared" si="9"/>
        <v>0</v>
      </c>
    </row>
    <row r="32" spans="1:25" ht="12">
      <c r="A32" s="43" t="s">
        <v>4</v>
      </c>
      <c r="B32" s="6">
        <v>0</v>
      </c>
      <c r="C32" s="31">
        <f t="shared" si="10"/>
        <v>0</v>
      </c>
      <c r="D32" s="6">
        <v>0</v>
      </c>
      <c r="E32" s="31">
        <f t="shared" si="12"/>
        <v>0</v>
      </c>
      <c r="F32" s="6">
        <v>0</v>
      </c>
      <c r="G32" s="31">
        <f t="shared" si="14"/>
        <v>0</v>
      </c>
      <c r="H32" s="6">
        <v>0</v>
      </c>
      <c r="I32" s="31">
        <f t="shared" si="1"/>
        <v>0</v>
      </c>
      <c r="J32" s="6">
        <v>0</v>
      </c>
      <c r="K32" s="31">
        <f t="shared" si="15"/>
        <v>0</v>
      </c>
      <c r="L32" s="6">
        <v>0</v>
      </c>
      <c r="M32" s="31">
        <f t="shared" si="3"/>
        <v>0</v>
      </c>
      <c r="N32" s="6">
        <v>0</v>
      </c>
      <c r="O32" s="31">
        <f t="shared" si="4"/>
        <v>0</v>
      </c>
      <c r="P32" s="6">
        <v>0</v>
      </c>
      <c r="Q32" s="31">
        <f t="shared" si="13"/>
        <v>0</v>
      </c>
      <c r="R32" s="6">
        <v>0</v>
      </c>
      <c r="S32" s="31">
        <f t="shared" si="6"/>
        <v>0</v>
      </c>
      <c r="T32" s="6">
        <v>0</v>
      </c>
      <c r="U32" s="31">
        <f t="shared" si="7"/>
        <v>0</v>
      </c>
      <c r="V32" s="6">
        <v>0</v>
      </c>
      <c r="W32" s="31">
        <f t="shared" si="8"/>
        <v>0</v>
      </c>
      <c r="X32" s="6">
        <v>0</v>
      </c>
      <c r="Y32" s="31">
        <f t="shared" si="9"/>
        <v>0</v>
      </c>
    </row>
    <row r="33" spans="1:25" ht="12">
      <c r="A33" s="43" t="s">
        <v>5</v>
      </c>
      <c r="B33" s="6">
        <v>0</v>
      </c>
      <c r="C33" s="31">
        <f t="shared" si="10"/>
        <v>0</v>
      </c>
      <c r="D33" s="6">
        <v>0</v>
      </c>
      <c r="E33" s="31">
        <f t="shared" si="12"/>
        <v>0</v>
      </c>
      <c r="F33" s="6">
        <v>0</v>
      </c>
      <c r="G33" s="31">
        <f t="shared" si="14"/>
        <v>0</v>
      </c>
      <c r="H33" s="6">
        <v>0</v>
      </c>
      <c r="I33" s="31">
        <f t="shared" si="1"/>
        <v>0</v>
      </c>
      <c r="J33" s="6">
        <v>0</v>
      </c>
      <c r="K33" s="31">
        <f t="shared" si="15"/>
        <v>0</v>
      </c>
      <c r="L33" s="6">
        <v>0</v>
      </c>
      <c r="M33" s="31">
        <f t="shared" si="3"/>
        <v>0</v>
      </c>
      <c r="N33" s="6">
        <v>0</v>
      </c>
      <c r="O33" s="31">
        <f t="shared" si="4"/>
        <v>0</v>
      </c>
      <c r="P33" s="6">
        <v>0</v>
      </c>
      <c r="Q33" s="31">
        <f t="shared" si="13"/>
        <v>0</v>
      </c>
      <c r="R33" s="6">
        <v>0</v>
      </c>
      <c r="S33" s="31">
        <f t="shared" si="6"/>
        <v>0</v>
      </c>
      <c r="T33" s="6">
        <v>0</v>
      </c>
      <c r="U33" s="31">
        <f t="shared" si="7"/>
        <v>0</v>
      </c>
      <c r="V33" s="6">
        <v>0</v>
      </c>
      <c r="W33" s="31">
        <f t="shared" si="8"/>
        <v>0</v>
      </c>
      <c r="X33" s="6">
        <v>0</v>
      </c>
      <c r="Y33" s="31">
        <f t="shared" si="9"/>
        <v>0</v>
      </c>
    </row>
    <row r="34" spans="1:25" ht="24">
      <c r="A34" s="43" t="s">
        <v>6</v>
      </c>
      <c r="B34" s="6">
        <v>0</v>
      </c>
      <c r="C34" s="31">
        <f t="shared" si="10"/>
        <v>0</v>
      </c>
      <c r="D34" s="6">
        <v>0</v>
      </c>
      <c r="E34" s="31">
        <f t="shared" si="12"/>
        <v>0</v>
      </c>
      <c r="F34" s="6">
        <v>0</v>
      </c>
      <c r="G34" s="31">
        <f t="shared" si="14"/>
        <v>0</v>
      </c>
      <c r="H34" s="6">
        <v>0</v>
      </c>
      <c r="I34" s="31">
        <f t="shared" si="1"/>
        <v>0</v>
      </c>
      <c r="J34" s="6">
        <v>0</v>
      </c>
      <c r="K34" s="31">
        <f t="shared" si="15"/>
        <v>0</v>
      </c>
      <c r="L34" s="6">
        <v>0</v>
      </c>
      <c r="M34" s="31">
        <f t="shared" si="3"/>
        <v>0</v>
      </c>
      <c r="N34" s="6">
        <v>0</v>
      </c>
      <c r="O34" s="31">
        <f t="shared" si="4"/>
        <v>0</v>
      </c>
      <c r="P34" s="6">
        <v>0</v>
      </c>
      <c r="Q34" s="31">
        <f t="shared" si="13"/>
        <v>0</v>
      </c>
      <c r="R34" s="6">
        <v>0</v>
      </c>
      <c r="S34" s="31">
        <f t="shared" si="6"/>
        <v>0</v>
      </c>
      <c r="T34" s="6">
        <v>0</v>
      </c>
      <c r="U34" s="31">
        <f t="shared" si="7"/>
        <v>0</v>
      </c>
      <c r="V34" s="6">
        <v>0</v>
      </c>
      <c r="W34" s="31">
        <f t="shared" si="8"/>
        <v>0</v>
      </c>
      <c r="X34" s="6">
        <v>0</v>
      </c>
      <c r="Y34" s="31">
        <f t="shared" si="9"/>
        <v>0</v>
      </c>
    </row>
    <row r="35" spans="1:25" ht="12">
      <c r="A35" s="43" t="s">
        <v>7</v>
      </c>
      <c r="B35" s="6">
        <v>158276020</v>
      </c>
      <c r="C35" s="31">
        <f t="shared" si="10"/>
        <v>0.0224</v>
      </c>
      <c r="D35" s="6">
        <v>157766240</v>
      </c>
      <c r="E35" s="31">
        <f t="shared" si="12"/>
        <v>0.0247</v>
      </c>
      <c r="F35" s="6">
        <v>157882130</v>
      </c>
      <c r="G35" s="31">
        <f t="shared" si="14"/>
        <v>0.0291</v>
      </c>
      <c r="H35" s="6">
        <v>154542120</v>
      </c>
      <c r="I35" s="31">
        <f t="shared" si="1"/>
        <v>0.0265</v>
      </c>
      <c r="J35" s="6">
        <v>156480230</v>
      </c>
      <c r="K35" s="31">
        <f t="shared" si="15"/>
        <v>0.0264</v>
      </c>
      <c r="L35" s="6">
        <v>156934810</v>
      </c>
      <c r="M35" s="31">
        <f t="shared" si="3"/>
        <v>0.0259</v>
      </c>
      <c r="N35" s="6">
        <v>157023530</v>
      </c>
      <c r="O35" s="31">
        <f t="shared" si="4"/>
        <v>0.026</v>
      </c>
      <c r="P35" s="6">
        <v>156924710</v>
      </c>
      <c r="Q35" s="31">
        <f t="shared" si="13"/>
        <v>0.0253</v>
      </c>
      <c r="R35" s="6">
        <v>0</v>
      </c>
      <c r="S35" s="31">
        <f t="shared" si="6"/>
        <v>0</v>
      </c>
      <c r="T35" s="6">
        <v>0</v>
      </c>
      <c r="U35" s="31">
        <f t="shared" si="7"/>
        <v>0</v>
      </c>
      <c r="V35" s="6">
        <v>0</v>
      </c>
      <c r="W35" s="31">
        <f t="shared" si="8"/>
        <v>0</v>
      </c>
      <c r="X35" s="6">
        <v>0</v>
      </c>
      <c r="Y35" s="31">
        <f t="shared" si="9"/>
        <v>0</v>
      </c>
    </row>
    <row r="36" spans="1:25" ht="12">
      <c r="A36" s="43" t="s">
        <v>66</v>
      </c>
      <c r="B36" s="6">
        <v>0</v>
      </c>
      <c r="C36" s="31">
        <f t="shared" si="10"/>
        <v>0</v>
      </c>
      <c r="D36" s="6">
        <v>0</v>
      </c>
      <c r="E36" s="31">
        <f t="shared" si="12"/>
        <v>0</v>
      </c>
      <c r="F36" s="6">
        <v>0</v>
      </c>
      <c r="G36" s="31">
        <f t="shared" si="14"/>
        <v>0</v>
      </c>
      <c r="H36" s="6">
        <v>0</v>
      </c>
      <c r="I36" s="31">
        <f t="shared" si="1"/>
        <v>0</v>
      </c>
      <c r="J36" s="6">
        <v>0</v>
      </c>
      <c r="K36" s="31">
        <f t="shared" si="15"/>
        <v>0</v>
      </c>
      <c r="L36" s="6">
        <v>0</v>
      </c>
      <c r="M36" s="31">
        <f t="shared" si="3"/>
        <v>0</v>
      </c>
      <c r="N36" s="6">
        <v>0</v>
      </c>
      <c r="O36" s="31">
        <f t="shared" si="4"/>
        <v>0</v>
      </c>
      <c r="P36" s="6">
        <v>0</v>
      </c>
      <c r="Q36" s="31">
        <f t="shared" si="13"/>
        <v>0</v>
      </c>
      <c r="R36" s="6">
        <v>0</v>
      </c>
      <c r="S36" s="31">
        <f t="shared" si="6"/>
        <v>0</v>
      </c>
      <c r="T36" s="6">
        <v>0</v>
      </c>
      <c r="U36" s="31">
        <f t="shared" si="7"/>
        <v>0</v>
      </c>
      <c r="V36" s="6">
        <v>0</v>
      </c>
      <c r="W36" s="31">
        <f t="shared" si="8"/>
        <v>0</v>
      </c>
      <c r="X36" s="6">
        <v>0</v>
      </c>
      <c r="Y36" s="31">
        <f t="shared" si="9"/>
        <v>0</v>
      </c>
    </row>
    <row r="37" spans="1:25" ht="12">
      <c r="A37" s="43" t="s">
        <v>94</v>
      </c>
      <c r="B37" s="6">
        <v>0</v>
      </c>
      <c r="C37" s="31">
        <f t="shared" si="10"/>
        <v>0</v>
      </c>
      <c r="D37" s="6">
        <v>0</v>
      </c>
      <c r="E37" s="31">
        <f t="shared" si="12"/>
        <v>0</v>
      </c>
      <c r="F37" s="6">
        <v>0</v>
      </c>
      <c r="G37" s="31">
        <f t="shared" si="14"/>
        <v>0</v>
      </c>
      <c r="H37" s="6">
        <v>0</v>
      </c>
      <c r="I37" s="31">
        <f t="shared" si="1"/>
        <v>0</v>
      </c>
      <c r="J37" s="6">
        <v>0</v>
      </c>
      <c r="K37" s="31">
        <f t="shared" si="15"/>
        <v>0</v>
      </c>
      <c r="L37" s="6">
        <v>469953.92</v>
      </c>
      <c r="M37" s="31">
        <f t="shared" si="3"/>
        <v>0.0001</v>
      </c>
      <c r="N37" s="6">
        <v>0</v>
      </c>
      <c r="O37" s="31">
        <f t="shared" si="4"/>
        <v>0</v>
      </c>
      <c r="P37" s="6">
        <v>0</v>
      </c>
      <c r="Q37" s="31">
        <f t="shared" si="13"/>
        <v>0</v>
      </c>
      <c r="R37" s="6">
        <v>0</v>
      </c>
      <c r="S37" s="31">
        <f t="shared" si="6"/>
        <v>0</v>
      </c>
      <c r="T37" s="6">
        <v>0</v>
      </c>
      <c r="U37" s="31">
        <f t="shared" si="7"/>
        <v>0</v>
      </c>
      <c r="V37" s="6">
        <v>0</v>
      </c>
      <c r="W37" s="31">
        <f t="shared" si="8"/>
        <v>0</v>
      </c>
      <c r="X37" s="6">
        <v>0</v>
      </c>
      <c r="Y37" s="31">
        <f t="shared" si="9"/>
        <v>0</v>
      </c>
    </row>
    <row r="38" spans="1:25" ht="12.75" thickBot="1">
      <c r="A38" s="44" t="s">
        <v>67</v>
      </c>
      <c r="B38" s="6">
        <v>14151813.78</v>
      </c>
      <c r="C38" s="31">
        <f t="shared" si="10"/>
        <v>0.002</v>
      </c>
      <c r="D38" s="6">
        <v>17352202.46</v>
      </c>
      <c r="E38" s="31">
        <f t="shared" si="12"/>
        <v>0.0027</v>
      </c>
      <c r="F38" s="6">
        <v>7200191.85</v>
      </c>
      <c r="G38" s="31">
        <f t="shared" si="14"/>
        <v>0.0013</v>
      </c>
      <c r="H38" s="6">
        <v>12957707.66</v>
      </c>
      <c r="I38" s="31">
        <f t="shared" si="1"/>
        <v>0.0022</v>
      </c>
      <c r="J38" s="6">
        <v>114400438.68</v>
      </c>
      <c r="K38" s="31">
        <f t="shared" si="15"/>
        <v>0.0193</v>
      </c>
      <c r="L38" s="6">
        <v>11003376.23</v>
      </c>
      <c r="M38" s="31">
        <f t="shared" si="3"/>
        <v>0.0018</v>
      </c>
      <c r="N38" s="6">
        <v>37515873.04</v>
      </c>
      <c r="O38" s="31">
        <f t="shared" si="4"/>
        <v>0.0062</v>
      </c>
      <c r="P38" s="6">
        <v>8077324.55</v>
      </c>
      <c r="Q38" s="31">
        <f t="shared" si="13"/>
        <v>0.0013</v>
      </c>
      <c r="R38" s="6">
        <v>25378456.3</v>
      </c>
      <c r="S38" s="31">
        <f t="shared" si="6"/>
        <v>0.0043</v>
      </c>
      <c r="T38" s="6">
        <v>24553147.12</v>
      </c>
      <c r="U38" s="31">
        <f t="shared" si="7"/>
        <v>0.0045</v>
      </c>
      <c r="V38" s="6">
        <v>11336045.86</v>
      </c>
      <c r="W38" s="31">
        <f>+ROUNDDOWN(V38/V$39,4)</f>
        <v>0.0017</v>
      </c>
      <c r="X38" s="6">
        <v>11545376.7</v>
      </c>
      <c r="Y38" s="31">
        <f t="shared" si="9"/>
        <v>0.0017</v>
      </c>
    </row>
    <row r="39" spans="1:25" ht="12.75" thickBot="1">
      <c r="A39" s="45" t="s">
        <v>33</v>
      </c>
      <c r="B39" s="27">
        <f aca="true" t="shared" si="16" ref="B39:G39">SUM(B2:B38)</f>
        <v>7064783748.71</v>
      </c>
      <c r="C39" s="24">
        <f t="shared" si="16"/>
        <v>1</v>
      </c>
      <c r="D39" s="27">
        <f t="shared" si="16"/>
        <v>6388990150.510001</v>
      </c>
      <c r="E39" s="24">
        <f t="shared" si="16"/>
        <v>1</v>
      </c>
      <c r="F39" s="27">
        <f t="shared" si="16"/>
        <v>5427098111.070001</v>
      </c>
      <c r="G39" s="24">
        <f t="shared" si="16"/>
        <v>1</v>
      </c>
      <c r="H39" s="27">
        <f aca="true" t="shared" si="17" ref="H39:M39">SUM(H2:H38)</f>
        <v>5826080791.45</v>
      </c>
      <c r="I39" s="24">
        <f t="shared" si="17"/>
        <v>0.9999999999999999</v>
      </c>
      <c r="J39" s="27">
        <f t="shared" si="17"/>
        <v>5932013537.1</v>
      </c>
      <c r="K39" s="24">
        <f t="shared" si="17"/>
        <v>1.0000000000000002</v>
      </c>
      <c r="L39" s="27">
        <f t="shared" si="17"/>
        <v>6055735231.959999</v>
      </c>
      <c r="M39" s="24">
        <f t="shared" si="17"/>
        <v>1</v>
      </c>
      <c r="N39" s="27">
        <f aca="true" t="shared" si="18" ref="N39:S39">SUM(N2:N38)</f>
        <v>6029596288.88</v>
      </c>
      <c r="O39" s="24">
        <f t="shared" si="18"/>
        <v>1.0000000000000002</v>
      </c>
      <c r="P39" s="27">
        <f t="shared" si="18"/>
        <v>6205725107.5</v>
      </c>
      <c r="Q39" s="24">
        <f t="shared" si="18"/>
        <v>1</v>
      </c>
      <c r="R39" s="27">
        <f t="shared" si="18"/>
        <v>5970448190.02</v>
      </c>
      <c r="S39" s="24">
        <f t="shared" si="18"/>
        <v>1</v>
      </c>
      <c r="T39" s="27">
        <f aca="true" t="shared" si="19" ref="T39:Y39">SUM(T2:T38)</f>
        <v>5475724770.989999</v>
      </c>
      <c r="U39" s="24">
        <f t="shared" si="19"/>
        <v>0.9999999999999998</v>
      </c>
      <c r="V39" s="27">
        <f t="shared" si="19"/>
        <v>6444508807.29</v>
      </c>
      <c r="W39" s="24">
        <f t="shared" si="19"/>
        <v>1</v>
      </c>
      <c r="X39" s="27">
        <f t="shared" si="19"/>
        <v>6778730897.7</v>
      </c>
      <c r="Y39" s="24">
        <f t="shared" si="19"/>
        <v>1</v>
      </c>
    </row>
  </sheetData>
  <sheetProtection/>
  <mergeCells count="9">
    <mergeCell ref="X1:Y1"/>
    <mergeCell ref="V1:W1"/>
    <mergeCell ref="T1:U1"/>
    <mergeCell ref="B1:C1"/>
    <mergeCell ref="D1:E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P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8" sqref="X38"/>
    </sheetView>
  </sheetViews>
  <sheetFormatPr defaultColWidth="9.00390625" defaultRowHeight="12.75"/>
  <cols>
    <col min="1" max="1" width="136.125" style="2" customWidth="1"/>
    <col min="2" max="2" width="13.625" style="2" bestFit="1" customWidth="1"/>
    <col min="3" max="3" width="11.00390625" style="2" customWidth="1"/>
    <col min="4" max="4" width="13.625" style="2" bestFit="1" customWidth="1"/>
    <col min="5" max="5" width="11.00390625" style="2" customWidth="1"/>
    <col min="6" max="6" width="13.625" style="2" bestFit="1" customWidth="1"/>
    <col min="7" max="7" width="11.00390625" style="2" customWidth="1"/>
    <col min="8" max="8" width="13.625" style="2" bestFit="1" customWidth="1"/>
    <col min="9" max="9" width="11.00390625" style="2" customWidth="1"/>
    <col min="10" max="10" width="13.625" style="2" bestFit="1" customWidth="1"/>
    <col min="11" max="11" width="11.00390625" style="2" customWidth="1"/>
    <col min="12" max="12" width="13.625" style="2" bestFit="1" customWidth="1"/>
    <col min="13" max="13" width="11.00390625" style="2" customWidth="1"/>
    <col min="14" max="14" width="13.625" style="2" bestFit="1" customWidth="1"/>
    <col min="15" max="15" width="11.00390625" style="2" customWidth="1"/>
    <col min="16" max="16" width="13.625" style="2" bestFit="1" customWidth="1"/>
    <col min="17" max="17" width="11.00390625" style="2" customWidth="1"/>
    <col min="18" max="18" width="13.625" style="2" bestFit="1" customWidth="1"/>
    <col min="19" max="19" width="11.00390625" style="2" customWidth="1"/>
    <col min="20" max="20" width="13.625" style="2" bestFit="1" customWidth="1"/>
    <col min="21" max="21" width="11.00390625" style="2" customWidth="1"/>
    <col min="22" max="22" width="13.625" style="2" bestFit="1" customWidth="1"/>
    <col min="23" max="23" width="11.00390625" style="2" customWidth="1"/>
    <col min="24" max="24" width="13.625" style="2" bestFit="1" customWidth="1"/>
    <col min="25" max="25" width="11.00390625" style="2" customWidth="1"/>
    <col min="26" max="16384" width="9.125" style="2" customWidth="1"/>
  </cols>
  <sheetData>
    <row r="1" spans="1:25" ht="13.5" customHeight="1" thickBot="1">
      <c r="A1" s="35" t="s">
        <v>34</v>
      </c>
      <c r="B1" s="76">
        <v>44225</v>
      </c>
      <c r="C1" s="77"/>
      <c r="D1" s="76">
        <v>44253</v>
      </c>
      <c r="E1" s="77"/>
      <c r="F1" s="76">
        <v>44286</v>
      </c>
      <c r="G1" s="77"/>
      <c r="H1" s="76">
        <v>44316</v>
      </c>
      <c r="I1" s="77"/>
      <c r="J1" s="76">
        <v>44347</v>
      </c>
      <c r="K1" s="77"/>
      <c r="L1" s="76">
        <v>44377</v>
      </c>
      <c r="M1" s="77"/>
      <c r="N1" s="76">
        <v>44407</v>
      </c>
      <c r="O1" s="77"/>
      <c r="P1" s="76">
        <v>44439</v>
      </c>
      <c r="Q1" s="77"/>
      <c r="R1" s="76">
        <v>44469</v>
      </c>
      <c r="S1" s="77"/>
      <c r="T1" s="76">
        <v>44498</v>
      </c>
      <c r="U1" s="77"/>
      <c r="V1" s="76">
        <v>44530</v>
      </c>
      <c r="W1" s="77"/>
      <c r="X1" s="76">
        <v>44561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f>+ROUND(L2/L$39,4)</f>
        <v>0</v>
      </c>
      <c r="N2" s="8">
        <v>0</v>
      </c>
      <c r="O2" s="31">
        <f>+ROUND(N2/N$39,4)</f>
        <v>0</v>
      </c>
      <c r="P2" s="8">
        <v>0</v>
      </c>
      <c r="Q2" s="31">
        <f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f>+ROUND(X2/X$39,4)</f>
        <v>0</v>
      </c>
    </row>
    <row r="3" spans="1:25" ht="24">
      <c r="A3" s="41" t="s">
        <v>69</v>
      </c>
      <c r="B3" s="6">
        <v>0</v>
      </c>
      <c r="C3" s="31">
        <f aca="true" t="shared" si="0" ref="C3:C38">+ROUND(B3/B$39,4)</f>
        <v>0</v>
      </c>
      <c r="D3" s="6">
        <v>0</v>
      </c>
      <c r="E3" s="31">
        <f aca="true" t="shared" si="1" ref="E3:E38">+ROUND(D3/D$39,4)</f>
        <v>0</v>
      </c>
      <c r="F3" s="6">
        <v>0</v>
      </c>
      <c r="G3" s="31">
        <f aca="true" t="shared" si="2" ref="G3:G38">+ROUND(F3/F$39,4)</f>
        <v>0</v>
      </c>
      <c r="H3" s="6">
        <v>0</v>
      </c>
      <c r="I3" s="31">
        <f aca="true" t="shared" si="3" ref="I3:I37">+ROUND(H3/H$39,4)</f>
        <v>0</v>
      </c>
      <c r="J3" s="6">
        <v>0</v>
      </c>
      <c r="K3" s="31">
        <f aca="true" t="shared" si="4" ref="K3:K37">+ROUND(J3/J$39,4)</f>
        <v>0</v>
      </c>
      <c r="L3" s="6">
        <v>0</v>
      </c>
      <c r="M3" s="31">
        <f aca="true" t="shared" si="5" ref="M3:M37">+ROUND(L3/L$39,4)</f>
        <v>0</v>
      </c>
      <c r="N3" s="6">
        <v>0</v>
      </c>
      <c r="O3" s="31">
        <f aca="true" t="shared" si="6" ref="O3:O27">+ROUND(N3/N$39,4)</f>
        <v>0</v>
      </c>
      <c r="P3" s="6">
        <v>0</v>
      </c>
      <c r="Q3" s="31">
        <f aca="true" t="shared" si="7" ref="Q3:Q27">+ROUND(P3/P$39,4)</f>
        <v>0</v>
      </c>
      <c r="R3" s="6">
        <v>0</v>
      </c>
      <c r="S3" s="31">
        <f aca="true" t="shared" si="8" ref="S3:S15">+ROUND(R3/R$39,4)</f>
        <v>0</v>
      </c>
      <c r="T3" s="6">
        <v>0</v>
      </c>
      <c r="U3" s="31">
        <f aca="true" t="shared" si="9" ref="U3:U38">+ROUND(T3/T$39,4)</f>
        <v>0</v>
      </c>
      <c r="V3" s="6">
        <v>0</v>
      </c>
      <c r="W3" s="31">
        <f aca="true" t="shared" si="10" ref="W3:W38">+ROUND(V3/V$39,4)</f>
        <v>0</v>
      </c>
      <c r="X3" s="6">
        <v>0</v>
      </c>
      <c r="Y3" s="31">
        <f aca="true" t="shared" si="11" ref="Y3:Y37">+ROUND(X3/X$39,4)</f>
        <v>0</v>
      </c>
    </row>
    <row r="4" spans="1:25" ht="24">
      <c r="A4" s="41" t="s">
        <v>70</v>
      </c>
      <c r="B4" s="6">
        <v>0</v>
      </c>
      <c r="C4" s="31">
        <f t="shared" si="0"/>
        <v>0</v>
      </c>
      <c r="D4" s="6">
        <v>0</v>
      </c>
      <c r="E4" s="31">
        <f t="shared" si="1"/>
        <v>0</v>
      </c>
      <c r="F4" s="6">
        <v>0</v>
      </c>
      <c r="G4" s="31">
        <f t="shared" si="2"/>
        <v>0</v>
      </c>
      <c r="H4" s="6">
        <v>0</v>
      </c>
      <c r="I4" s="31">
        <f t="shared" si="3"/>
        <v>0</v>
      </c>
      <c r="J4" s="6">
        <v>0</v>
      </c>
      <c r="K4" s="31">
        <f t="shared" si="4"/>
        <v>0</v>
      </c>
      <c r="L4" s="6">
        <v>0</v>
      </c>
      <c r="M4" s="31">
        <f t="shared" si="5"/>
        <v>0</v>
      </c>
      <c r="N4" s="6">
        <v>0</v>
      </c>
      <c r="O4" s="31">
        <f t="shared" si="6"/>
        <v>0</v>
      </c>
      <c r="P4" s="6">
        <v>0</v>
      </c>
      <c r="Q4" s="31">
        <f t="shared" si="7"/>
        <v>0</v>
      </c>
      <c r="R4" s="6">
        <v>0</v>
      </c>
      <c r="S4" s="31">
        <f t="shared" si="8"/>
        <v>0</v>
      </c>
      <c r="T4" s="6">
        <v>0</v>
      </c>
      <c r="U4" s="31">
        <f t="shared" si="9"/>
        <v>0</v>
      </c>
      <c r="V4" s="6">
        <v>0</v>
      </c>
      <c r="W4" s="31">
        <f t="shared" si="10"/>
        <v>0</v>
      </c>
      <c r="X4" s="6">
        <v>0</v>
      </c>
      <c r="Y4" s="31">
        <f t="shared" si="11"/>
        <v>0</v>
      </c>
    </row>
    <row r="5" spans="1:25" ht="24">
      <c r="A5" s="41" t="s">
        <v>71</v>
      </c>
      <c r="B5" s="6">
        <v>0</v>
      </c>
      <c r="C5" s="31">
        <f t="shared" si="0"/>
        <v>0</v>
      </c>
      <c r="D5" s="6">
        <v>0</v>
      </c>
      <c r="E5" s="31">
        <f t="shared" si="1"/>
        <v>0</v>
      </c>
      <c r="F5" s="6">
        <v>0</v>
      </c>
      <c r="G5" s="31">
        <f t="shared" si="2"/>
        <v>0</v>
      </c>
      <c r="H5" s="6">
        <v>0</v>
      </c>
      <c r="I5" s="31">
        <f t="shared" si="3"/>
        <v>0</v>
      </c>
      <c r="J5" s="6">
        <v>0</v>
      </c>
      <c r="K5" s="31">
        <f t="shared" si="4"/>
        <v>0</v>
      </c>
      <c r="L5" s="6">
        <v>0</v>
      </c>
      <c r="M5" s="31">
        <f t="shared" si="5"/>
        <v>0</v>
      </c>
      <c r="N5" s="6">
        <v>0</v>
      </c>
      <c r="O5" s="31">
        <f t="shared" si="6"/>
        <v>0</v>
      </c>
      <c r="P5" s="6">
        <v>0</v>
      </c>
      <c r="Q5" s="31">
        <f t="shared" si="7"/>
        <v>0</v>
      </c>
      <c r="R5" s="6">
        <v>0</v>
      </c>
      <c r="S5" s="31">
        <f t="shared" si="8"/>
        <v>0</v>
      </c>
      <c r="T5" s="6">
        <v>0</v>
      </c>
      <c r="U5" s="31">
        <f t="shared" si="9"/>
        <v>0</v>
      </c>
      <c r="V5" s="6">
        <v>0</v>
      </c>
      <c r="W5" s="31">
        <f t="shared" si="10"/>
        <v>0</v>
      </c>
      <c r="X5" s="6">
        <v>0</v>
      </c>
      <c r="Y5" s="31">
        <f t="shared" si="11"/>
        <v>0</v>
      </c>
    </row>
    <row r="6" spans="1:25" ht="24">
      <c r="A6" s="41" t="s">
        <v>72</v>
      </c>
      <c r="B6" s="6">
        <v>72008472.93</v>
      </c>
      <c r="C6" s="31">
        <f t="shared" si="0"/>
        <v>0.0105</v>
      </c>
      <c r="D6" s="6">
        <v>20476356.46</v>
      </c>
      <c r="E6" s="31">
        <f t="shared" si="1"/>
        <v>0.0029</v>
      </c>
      <c r="F6" s="6">
        <v>59062254.93</v>
      </c>
      <c r="G6" s="31">
        <f t="shared" si="2"/>
        <v>0.0082</v>
      </c>
      <c r="H6" s="6">
        <v>67869401.01</v>
      </c>
      <c r="I6" s="31">
        <f t="shared" si="3"/>
        <v>0.0091</v>
      </c>
      <c r="J6" s="6">
        <v>0</v>
      </c>
      <c r="K6" s="31">
        <f t="shared" si="4"/>
        <v>0</v>
      </c>
      <c r="L6" s="6">
        <v>0</v>
      </c>
      <c r="M6" s="31">
        <f t="shared" si="5"/>
        <v>0</v>
      </c>
      <c r="N6" s="6">
        <v>0</v>
      </c>
      <c r="O6" s="31">
        <f t="shared" si="6"/>
        <v>0</v>
      </c>
      <c r="P6" s="6">
        <v>0</v>
      </c>
      <c r="Q6" s="31">
        <f t="shared" si="7"/>
        <v>0</v>
      </c>
      <c r="R6" s="6">
        <v>0</v>
      </c>
      <c r="S6" s="31">
        <f t="shared" si="8"/>
        <v>0</v>
      </c>
      <c r="T6" s="6">
        <v>0</v>
      </c>
      <c r="U6" s="31">
        <f t="shared" si="9"/>
        <v>0</v>
      </c>
      <c r="V6" s="6">
        <v>0</v>
      </c>
      <c r="W6" s="31">
        <f t="shared" si="10"/>
        <v>0</v>
      </c>
      <c r="X6" s="6">
        <v>0</v>
      </c>
      <c r="Y6" s="31">
        <f t="shared" si="11"/>
        <v>0</v>
      </c>
    </row>
    <row r="7" spans="1:25" ht="24">
      <c r="A7" s="41" t="s">
        <v>73</v>
      </c>
      <c r="B7" s="6">
        <v>0</v>
      </c>
      <c r="C7" s="31">
        <f t="shared" si="0"/>
        <v>0</v>
      </c>
      <c r="D7" s="6">
        <v>0</v>
      </c>
      <c r="E7" s="31">
        <f t="shared" si="1"/>
        <v>0</v>
      </c>
      <c r="F7" s="6">
        <v>0</v>
      </c>
      <c r="G7" s="31">
        <f t="shared" si="2"/>
        <v>0</v>
      </c>
      <c r="H7" s="6">
        <v>0</v>
      </c>
      <c r="I7" s="31">
        <f t="shared" si="3"/>
        <v>0</v>
      </c>
      <c r="J7" s="6">
        <v>0</v>
      </c>
      <c r="K7" s="31">
        <f t="shared" si="4"/>
        <v>0</v>
      </c>
      <c r="L7" s="6">
        <v>0</v>
      </c>
      <c r="M7" s="31">
        <f t="shared" si="5"/>
        <v>0</v>
      </c>
      <c r="N7" s="6">
        <v>0</v>
      </c>
      <c r="O7" s="31">
        <f t="shared" si="6"/>
        <v>0</v>
      </c>
      <c r="P7" s="6">
        <v>0</v>
      </c>
      <c r="Q7" s="31">
        <f t="shared" si="7"/>
        <v>0</v>
      </c>
      <c r="R7" s="6">
        <v>0</v>
      </c>
      <c r="S7" s="31">
        <f t="shared" si="8"/>
        <v>0</v>
      </c>
      <c r="T7" s="6">
        <v>0</v>
      </c>
      <c r="U7" s="31">
        <f t="shared" si="9"/>
        <v>0</v>
      </c>
      <c r="V7" s="6">
        <v>0</v>
      </c>
      <c r="W7" s="31">
        <f t="shared" si="10"/>
        <v>0</v>
      </c>
      <c r="X7" s="6">
        <v>0</v>
      </c>
      <c r="Y7" s="31">
        <f t="shared" si="11"/>
        <v>0</v>
      </c>
    </row>
    <row r="8" spans="1:25" ht="24">
      <c r="A8" s="41" t="s">
        <v>74</v>
      </c>
      <c r="B8" s="6">
        <v>5105273984.36</v>
      </c>
      <c r="C8" s="31">
        <f t="shared" si="0"/>
        <v>0.747</v>
      </c>
      <c r="D8" s="6">
        <v>5241680247.23</v>
      </c>
      <c r="E8" s="31">
        <f t="shared" si="1"/>
        <v>0.7495</v>
      </c>
      <c r="F8" s="6">
        <v>5419872134.84</v>
      </c>
      <c r="G8" s="31">
        <f t="shared" si="2"/>
        <v>0.7527</v>
      </c>
      <c r="H8" s="6">
        <v>5743108151.78</v>
      </c>
      <c r="I8" s="31">
        <f t="shared" si="3"/>
        <v>0.7698</v>
      </c>
      <c r="J8" s="6">
        <v>6372633450.02</v>
      </c>
      <c r="K8" s="31">
        <f t="shared" si="4"/>
        <v>0.7867</v>
      </c>
      <c r="L8" s="6">
        <v>6249192346.26</v>
      </c>
      <c r="M8" s="31">
        <f t="shared" si="5"/>
        <v>0.7751</v>
      </c>
      <c r="N8" s="6">
        <v>6374430107.06</v>
      </c>
      <c r="O8" s="31">
        <f t="shared" si="6"/>
        <v>0.7728</v>
      </c>
      <c r="P8" s="6">
        <v>6774617921.18</v>
      </c>
      <c r="Q8" s="31">
        <f t="shared" si="7"/>
        <v>0.7856</v>
      </c>
      <c r="R8" s="6">
        <v>6837803062.41</v>
      </c>
      <c r="S8" s="31">
        <f t="shared" si="8"/>
        <v>0.7902</v>
      </c>
      <c r="T8" s="6">
        <v>7355802361.36</v>
      </c>
      <c r="U8" s="31">
        <f t="shared" si="9"/>
        <v>0.8019</v>
      </c>
      <c r="V8" s="6">
        <v>6700091923.76</v>
      </c>
      <c r="W8" s="31">
        <f t="shared" si="10"/>
        <v>0.7863</v>
      </c>
      <c r="X8" s="6">
        <v>6933403852.320001</v>
      </c>
      <c r="Y8" s="31">
        <f t="shared" si="11"/>
        <v>0.7938</v>
      </c>
    </row>
    <row r="9" spans="1:25" ht="12">
      <c r="A9" s="41" t="s">
        <v>75</v>
      </c>
      <c r="B9" s="6">
        <v>0</v>
      </c>
      <c r="C9" s="31">
        <f t="shared" si="0"/>
        <v>0</v>
      </c>
      <c r="D9" s="6">
        <v>0</v>
      </c>
      <c r="E9" s="31">
        <f t="shared" si="1"/>
        <v>0</v>
      </c>
      <c r="F9" s="6">
        <v>0</v>
      </c>
      <c r="G9" s="31">
        <f t="shared" si="2"/>
        <v>0</v>
      </c>
      <c r="H9" s="6">
        <v>0</v>
      </c>
      <c r="I9" s="31">
        <f t="shared" si="3"/>
        <v>0</v>
      </c>
      <c r="J9" s="6">
        <v>0</v>
      </c>
      <c r="K9" s="31">
        <f t="shared" si="4"/>
        <v>0</v>
      </c>
      <c r="L9" s="6">
        <v>0</v>
      </c>
      <c r="M9" s="31">
        <f t="shared" si="5"/>
        <v>0</v>
      </c>
      <c r="N9" s="6">
        <v>0</v>
      </c>
      <c r="O9" s="31">
        <f t="shared" si="6"/>
        <v>0</v>
      </c>
      <c r="P9" s="6">
        <v>0</v>
      </c>
      <c r="Q9" s="31">
        <f t="shared" si="7"/>
        <v>0</v>
      </c>
      <c r="R9" s="6">
        <v>0</v>
      </c>
      <c r="S9" s="31">
        <f t="shared" si="8"/>
        <v>0</v>
      </c>
      <c r="T9" s="6">
        <v>0</v>
      </c>
      <c r="U9" s="31">
        <f t="shared" si="9"/>
        <v>0</v>
      </c>
      <c r="V9" s="6">
        <v>0</v>
      </c>
      <c r="W9" s="31">
        <f t="shared" si="10"/>
        <v>0</v>
      </c>
      <c r="X9" s="6">
        <v>0</v>
      </c>
      <c r="Y9" s="31">
        <f t="shared" si="11"/>
        <v>0</v>
      </c>
    </row>
    <row r="10" spans="1:25" ht="24">
      <c r="A10" s="41" t="s">
        <v>76</v>
      </c>
      <c r="B10" s="6">
        <v>670416939.71</v>
      </c>
      <c r="C10" s="31">
        <f t="shared" si="0"/>
        <v>0.0981</v>
      </c>
      <c r="D10" s="6">
        <v>726637737.08</v>
      </c>
      <c r="E10" s="31">
        <f t="shared" si="1"/>
        <v>0.1039</v>
      </c>
      <c r="F10" s="6">
        <v>767665596.21</v>
      </c>
      <c r="G10" s="31">
        <f t="shared" si="2"/>
        <v>0.1066</v>
      </c>
      <c r="H10" s="6">
        <v>782630495.25</v>
      </c>
      <c r="I10" s="31">
        <f t="shared" si="3"/>
        <v>0.1049</v>
      </c>
      <c r="J10" s="6">
        <v>793843533.35</v>
      </c>
      <c r="K10" s="31">
        <f t="shared" si="4"/>
        <v>0.098</v>
      </c>
      <c r="L10" s="6">
        <v>811345179.93</v>
      </c>
      <c r="M10" s="31">
        <f t="shared" si="5"/>
        <v>0.1006</v>
      </c>
      <c r="N10" s="6">
        <v>827308014.27</v>
      </c>
      <c r="O10" s="31">
        <f t="shared" si="6"/>
        <v>0.1003</v>
      </c>
      <c r="P10" s="6">
        <v>832054291.78</v>
      </c>
      <c r="Q10" s="31">
        <f t="shared" si="7"/>
        <v>0.0965</v>
      </c>
      <c r="R10" s="6">
        <v>821017216.24</v>
      </c>
      <c r="S10" s="31">
        <f t="shared" si="8"/>
        <v>0.0949</v>
      </c>
      <c r="T10" s="6">
        <v>858522307.82</v>
      </c>
      <c r="U10" s="31">
        <f t="shared" si="9"/>
        <v>0.0936</v>
      </c>
      <c r="V10" s="6">
        <v>817391631.13</v>
      </c>
      <c r="W10" s="31">
        <f t="shared" si="10"/>
        <v>0.0959</v>
      </c>
      <c r="X10" s="6">
        <v>850042813.0099999</v>
      </c>
      <c r="Y10" s="31">
        <f t="shared" si="11"/>
        <v>0.0973</v>
      </c>
    </row>
    <row r="11" spans="1:25" ht="12">
      <c r="A11" s="41" t="s">
        <v>77</v>
      </c>
      <c r="B11" s="6">
        <v>0</v>
      </c>
      <c r="C11" s="31">
        <f t="shared" si="0"/>
        <v>0</v>
      </c>
      <c r="D11" s="6">
        <v>0</v>
      </c>
      <c r="E11" s="31">
        <f t="shared" si="1"/>
        <v>0</v>
      </c>
      <c r="F11" s="6">
        <v>0</v>
      </c>
      <c r="G11" s="31">
        <f t="shared" si="2"/>
        <v>0</v>
      </c>
      <c r="H11" s="6">
        <v>0</v>
      </c>
      <c r="I11" s="31">
        <f t="shared" si="3"/>
        <v>0</v>
      </c>
      <c r="J11" s="6">
        <v>0</v>
      </c>
      <c r="K11" s="31">
        <f t="shared" si="4"/>
        <v>0</v>
      </c>
      <c r="L11" s="6">
        <v>0</v>
      </c>
      <c r="M11" s="31">
        <f t="shared" si="5"/>
        <v>0</v>
      </c>
      <c r="N11" s="6">
        <v>0</v>
      </c>
      <c r="O11" s="31">
        <f t="shared" si="6"/>
        <v>0</v>
      </c>
      <c r="P11" s="6">
        <v>0</v>
      </c>
      <c r="Q11" s="31">
        <f t="shared" si="7"/>
        <v>0</v>
      </c>
      <c r="R11" s="6">
        <v>0</v>
      </c>
      <c r="S11" s="31">
        <f t="shared" si="8"/>
        <v>0</v>
      </c>
      <c r="T11" s="6">
        <v>0</v>
      </c>
      <c r="U11" s="31">
        <f t="shared" si="9"/>
        <v>0</v>
      </c>
      <c r="V11" s="6">
        <v>0</v>
      </c>
      <c r="W11" s="31">
        <f t="shared" si="10"/>
        <v>0</v>
      </c>
      <c r="X11" s="6">
        <v>0</v>
      </c>
      <c r="Y11" s="31">
        <f t="shared" si="11"/>
        <v>0</v>
      </c>
    </row>
    <row r="12" spans="1:25" ht="12">
      <c r="A12" s="41" t="s">
        <v>78</v>
      </c>
      <c r="B12" s="6">
        <v>0</v>
      </c>
      <c r="C12" s="31">
        <f t="shared" si="0"/>
        <v>0</v>
      </c>
      <c r="D12" s="6">
        <v>0</v>
      </c>
      <c r="E12" s="31">
        <f t="shared" si="1"/>
        <v>0</v>
      </c>
      <c r="F12" s="6">
        <v>0</v>
      </c>
      <c r="G12" s="31">
        <f t="shared" si="2"/>
        <v>0</v>
      </c>
      <c r="H12" s="6">
        <v>0</v>
      </c>
      <c r="I12" s="31">
        <f t="shared" si="3"/>
        <v>0</v>
      </c>
      <c r="J12" s="6">
        <v>0</v>
      </c>
      <c r="K12" s="31">
        <f t="shared" si="4"/>
        <v>0</v>
      </c>
      <c r="L12" s="6">
        <v>0</v>
      </c>
      <c r="M12" s="31">
        <f t="shared" si="5"/>
        <v>0</v>
      </c>
      <c r="N12" s="6">
        <v>0</v>
      </c>
      <c r="O12" s="31">
        <f t="shared" si="6"/>
        <v>0</v>
      </c>
      <c r="P12" s="6">
        <v>0</v>
      </c>
      <c r="Q12" s="31">
        <f t="shared" si="7"/>
        <v>0</v>
      </c>
      <c r="R12" s="6">
        <v>0</v>
      </c>
      <c r="S12" s="31">
        <f t="shared" si="8"/>
        <v>0</v>
      </c>
      <c r="T12" s="6">
        <v>0</v>
      </c>
      <c r="U12" s="31">
        <f t="shared" si="9"/>
        <v>0</v>
      </c>
      <c r="V12" s="6">
        <v>0</v>
      </c>
      <c r="W12" s="31">
        <f t="shared" si="10"/>
        <v>0</v>
      </c>
      <c r="X12" s="6">
        <v>0</v>
      </c>
      <c r="Y12" s="31">
        <f t="shared" si="11"/>
        <v>0</v>
      </c>
    </row>
    <row r="13" spans="1:25" ht="24">
      <c r="A13" s="41" t="s">
        <v>79</v>
      </c>
      <c r="B13" s="6">
        <v>0</v>
      </c>
      <c r="C13" s="31">
        <f t="shared" si="0"/>
        <v>0</v>
      </c>
      <c r="D13" s="6">
        <v>0</v>
      </c>
      <c r="E13" s="31">
        <f t="shared" si="1"/>
        <v>0</v>
      </c>
      <c r="F13" s="6">
        <v>0</v>
      </c>
      <c r="G13" s="31">
        <f t="shared" si="2"/>
        <v>0</v>
      </c>
      <c r="H13" s="6">
        <v>0</v>
      </c>
      <c r="I13" s="31">
        <f t="shared" si="3"/>
        <v>0</v>
      </c>
      <c r="J13" s="6">
        <v>0</v>
      </c>
      <c r="K13" s="31">
        <f t="shared" si="4"/>
        <v>0</v>
      </c>
      <c r="L13" s="6">
        <v>0</v>
      </c>
      <c r="M13" s="31">
        <f t="shared" si="5"/>
        <v>0</v>
      </c>
      <c r="N13" s="6">
        <v>0</v>
      </c>
      <c r="O13" s="31">
        <f t="shared" si="6"/>
        <v>0</v>
      </c>
      <c r="P13" s="6">
        <v>0</v>
      </c>
      <c r="Q13" s="31">
        <f t="shared" si="7"/>
        <v>0</v>
      </c>
      <c r="R13" s="6">
        <v>0</v>
      </c>
      <c r="S13" s="31">
        <f t="shared" si="8"/>
        <v>0</v>
      </c>
      <c r="T13" s="6">
        <v>0</v>
      </c>
      <c r="U13" s="31">
        <f t="shared" si="9"/>
        <v>0</v>
      </c>
      <c r="V13" s="6">
        <v>0</v>
      </c>
      <c r="W13" s="31">
        <f t="shared" si="10"/>
        <v>0</v>
      </c>
      <c r="X13" s="6">
        <v>0</v>
      </c>
      <c r="Y13" s="31">
        <f t="shared" si="11"/>
        <v>0</v>
      </c>
    </row>
    <row r="14" spans="1:25" ht="24">
      <c r="A14" s="41" t="s">
        <v>80</v>
      </c>
      <c r="B14" s="6">
        <v>0</v>
      </c>
      <c r="C14" s="31">
        <f t="shared" si="0"/>
        <v>0</v>
      </c>
      <c r="D14" s="6">
        <v>0</v>
      </c>
      <c r="E14" s="31">
        <f t="shared" si="1"/>
        <v>0</v>
      </c>
      <c r="F14" s="6">
        <v>0</v>
      </c>
      <c r="G14" s="31">
        <f t="shared" si="2"/>
        <v>0</v>
      </c>
      <c r="H14" s="6">
        <v>0</v>
      </c>
      <c r="I14" s="31">
        <f t="shared" si="3"/>
        <v>0</v>
      </c>
      <c r="J14" s="6">
        <v>0</v>
      </c>
      <c r="K14" s="31">
        <f t="shared" si="4"/>
        <v>0</v>
      </c>
      <c r="L14" s="6">
        <v>0</v>
      </c>
      <c r="M14" s="31">
        <f t="shared" si="5"/>
        <v>0</v>
      </c>
      <c r="N14" s="6">
        <v>0</v>
      </c>
      <c r="O14" s="31">
        <f t="shared" si="6"/>
        <v>0</v>
      </c>
      <c r="P14" s="6">
        <v>0</v>
      </c>
      <c r="Q14" s="31">
        <f t="shared" si="7"/>
        <v>0</v>
      </c>
      <c r="R14" s="6">
        <v>0</v>
      </c>
      <c r="S14" s="31">
        <f t="shared" si="8"/>
        <v>0</v>
      </c>
      <c r="T14" s="6">
        <v>0</v>
      </c>
      <c r="U14" s="31">
        <f t="shared" si="9"/>
        <v>0</v>
      </c>
      <c r="V14" s="6">
        <v>0</v>
      </c>
      <c r="W14" s="31">
        <f t="shared" si="10"/>
        <v>0</v>
      </c>
      <c r="X14" s="6">
        <v>0</v>
      </c>
      <c r="Y14" s="31">
        <f t="shared" si="11"/>
        <v>0</v>
      </c>
    </row>
    <row r="15" spans="1:25" ht="24">
      <c r="A15" s="41" t="s">
        <v>81</v>
      </c>
      <c r="B15" s="6">
        <v>0</v>
      </c>
      <c r="C15" s="31">
        <f t="shared" si="0"/>
        <v>0</v>
      </c>
      <c r="D15" s="6">
        <v>0</v>
      </c>
      <c r="E15" s="31">
        <f t="shared" si="1"/>
        <v>0</v>
      </c>
      <c r="F15" s="6">
        <v>0</v>
      </c>
      <c r="G15" s="31">
        <f t="shared" si="2"/>
        <v>0</v>
      </c>
      <c r="H15" s="6">
        <v>0</v>
      </c>
      <c r="I15" s="31">
        <f t="shared" si="3"/>
        <v>0</v>
      </c>
      <c r="J15" s="6">
        <v>0</v>
      </c>
      <c r="K15" s="31">
        <f t="shared" si="4"/>
        <v>0</v>
      </c>
      <c r="L15" s="6">
        <v>0</v>
      </c>
      <c r="M15" s="31">
        <f t="shared" si="5"/>
        <v>0</v>
      </c>
      <c r="N15" s="6">
        <v>0</v>
      </c>
      <c r="O15" s="31">
        <f t="shared" si="6"/>
        <v>0</v>
      </c>
      <c r="P15" s="6">
        <v>0</v>
      </c>
      <c r="Q15" s="31">
        <f t="shared" si="7"/>
        <v>0</v>
      </c>
      <c r="R15" s="6">
        <v>0</v>
      </c>
      <c r="S15" s="31">
        <f t="shared" si="8"/>
        <v>0</v>
      </c>
      <c r="T15" s="6">
        <v>0</v>
      </c>
      <c r="U15" s="31">
        <f t="shared" si="9"/>
        <v>0</v>
      </c>
      <c r="V15" s="6">
        <v>0</v>
      </c>
      <c r="W15" s="31">
        <f t="shared" si="10"/>
        <v>0</v>
      </c>
      <c r="X15" s="6">
        <v>0</v>
      </c>
      <c r="Y15" s="31">
        <f t="shared" si="11"/>
        <v>0</v>
      </c>
    </row>
    <row r="16" spans="1:25" ht="12">
      <c r="A16" s="41" t="s">
        <v>82</v>
      </c>
      <c r="B16" s="6">
        <v>35556800</v>
      </c>
      <c r="C16" s="31">
        <f t="shared" si="0"/>
        <v>0.0052</v>
      </c>
      <c r="D16" s="6">
        <v>35355200</v>
      </c>
      <c r="E16" s="31">
        <f t="shared" si="1"/>
        <v>0.0051</v>
      </c>
      <c r="F16" s="6">
        <v>35304320</v>
      </c>
      <c r="G16" s="31">
        <f t="shared" si="2"/>
        <v>0.0049</v>
      </c>
      <c r="H16" s="6">
        <v>2208660</v>
      </c>
      <c r="I16" s="31">
        <f t="shared" si="3"/>
        <v>0.0003</v>
      </c>
      <c r="J16" s="6">
        <v>2139760</v>
      </c>
      <c r="K16" s="31">
        <f t="shared" si="4"/>
        <v>0.0003</v>
      </c>
      <c r="L16" s="6">
        <v>2137680</v>
      </c>
      <c r="M16" s="31">
        <f t="shared" si="5"/>
        <v>0.0003</v>
      </c>
      <c r="N16" s="6">
        <v>2146020</v>
      </c>
      <c r="O16" s="31">
        <f t="shared" si="6"/>
        <v>0.0003</v>
      </c>
      <c r="P16" s="6">
        <v>2146680</v>
      </c>
      <c r="Q16" s="31">
        <f>+ROUNDUP(P16/P$39,4)</f>
        <v>0.00030000000000000003</v>
      </c>
      <c r="R16" s="6">
        <v>2134000</v>
      </c>
      <c r="S16" s="31">
        <f>+ROUNDUP(R16/R$39,4)</f>
        <v>0.00030000000000000003</v>
      </c>
      <c r="T16" s="6">
        <v>2071780</v>
      </c>
      <c r="U16" s="31">
        <f t="shared" si="9"/>
        <v>0.0002</v>
      </c>
      <c r="V16" s="6">
        <v>2043840</v>
      </c>
      <c r="W16" s="31">
        <f t="shared" si="10"/>
        <v>0.0002</v>
      </c>
      <c r="X16" s="6">
        <v>2010920</v>
      </c>
      <c r="Y16" s="31">
        <f t="shared" si="11"/>
        <v>0.0002</v>
      </c>
    </row>
    <row r="17" spans="1:25" ht="24">
      <c r="A17" s="41" t="s">
        <v>83</v>
      </c>
      <c r="B17" s="6">
        <v>0</v>
      </c>
      <c r="C17" s="31">
        <f t="shared" si="0"/>
        <v>0</v>
      </c>
      <c r="D17" s="6">
        <v>0</v>
      </c>
      <c r="E17" s="31">
        <f t="shared" si="1"/>
        <v>0</v>
      </c>
      <c r="F17" s="6">
        <v>0</v>
      </c>
      <c r="G17" s="31">
        <f t="shared" si="2"/>
        <v>0</v>
      </c>
      <c r="H17" s="6">
        <v>0</v>
      </c>
      <c r="I17" s="31">
        <f t="shared" si="3"/>
        <v>0</v>
      </c>
      <c r="J17" s="6">
        <v>0</v>
      </c>
      <c r="K17" s="31">
        <f t="shared" si="4"/>
        <v>0</v>
      </c>
      <c r="L17" s="6">
        <v>0</v>
      </c>
      <c r="M17" s="31">
        <f t="shared" si="5"/>
        <v>0</v>
      </c>
      <c r="N17" s="6">
        <v>0</v>
      </c>
      <c r="O17" s="31">
        <f t="shared" si="6"/>
        <v>0</v>
      </c>
      <c r="P17" s="6">
        <v>0</v>
      </c>
      <c r="Q17" s="31">
        <f t="shared" si="7"/>
        <v>0</v>
      </c>
      <c r="R17" s="6">
        <v>0</v>
      </c>
      <c r="S17" s="31">
        <f aca="true" t="shared" si="12" ref="S17:S37">+ROUND(R17/R$39,4)</f>
        <v>0</v>
      </c>
      <c r="T17" s="6">
        <v>0</v>
      </c>
      <c r="U17" s="31">
        <f t="shared" si="9"/>
        <v>0</v>
      </c>
      <c r="V17" s="6">
        <v>0</v>
      </c>
      <c r="W17" s="31">
        <f t="shared" si="10"/>
        <v>0</v>
      </c>
      <c r="X17" s="6">
        <v>0</v>
      </c>
      <c r="Y17" s="31">
        <f t="shared" si="11"/>
        <v>0</v>
      </c>
    </row>
    <row r="18" spans="1:25" ht="24">
      <c r="A18" s="41" t="s">
        <v>84</v>
      </c>
      <c r="B18" s="6">
        <v>218363400</v>
      </c>
      <c r="C18" s="31">
        <f t="shared" si="0"/>
        <v>0.032</v>
      </c>
      <c r="D18" s="6">
        <v>216860040</v>
      </c>
      <c r="E18" s="31">
        <f t="shared" si="1"/>
        <v>0.031</v>
      </c>
      <c r="F18" s="6">
        <v>216805410</v>
      </c>
      <c r="G18" s="31">
        <f t="shared" si="2"/>
        <v>0.0301</v>
      </c>
      <c r="H18" s="6">
        <v>216837000</v>
      </c>
      <c r="I18" s="31">
        <f t="shared" si="3"/>
        <v>0.0291</v>
      </c>
      <c r="J18" s="6">
        <v>215527860</v>
      </c>
      <c r="K18" s="31">
        <f t="shared" si="4"/>
        <v>0.0266</v>
      </c>
      <c r="L18" s="6">
        <v>215599050</v>
      </c>
      <c r="M18" s="31">
        <f t="shared" si="5"/>
        <v>0.0267</v>
      </c>
      <c r="N18" s="6">
        <v>217132740</v>
      </c>
      <c r="O18" s="31">
        <f t="shared" si="6"/>
        <v>0.0263</v>
      </c>
      <c r="P18" s="6">
        <v>214233660</v>
      </c>
      <c r="Q18" s="31">
        <f t="shared" si="7"/>
        <v>0.0248</v>
      </c>
      <c r="R18" s="6">
        <v>213202350</v>
      </c>
      <c r="S18" s="31">
        <f t="shared" si="12"/>
        <v>0.0246</v>
      </c>
      <c r="T18" s="6">
        <v>209458800</v>
      </c>
      <c r="U18" s="31">
        <f>+ROUNDUP(T18/T$39,4)</f>
        <v>0.0229</v>
      </c>
      <c r="V18" s="6">
        <v>206871930</v>
      </c>
      <c r="W18" s="31">
        <f t="shared" si="10"/>
        <v>0.0243</v>
      </c>
      <c r="X18" s="6">
        <v>202437380</v>
      </c>
      <c r="Y18" s="31">
        <f t="shared" si="11"/>
        <v>0.0232</v>
      </c>
    </row>
    <row r="19" spans="1:25" ht="24">
      <c r="A19" s="41" t="s">
        <v>85</v>
      </c>
      <c r="B19" s="6">
        <v>0</v>
      </c>
      <c r="C19" s="31">
        <f t="shared" si="0"/>
        <v>0</v>
      </c>
      <c r="D19" s="6">
        <v>0</v>
      </c>
      <c r="E19" s="31">
        <f t="shared" si="1"/>
        <v>0</v>
      </c>
      <c r="F19" s="6">
        <v>0</v>
      </c>
      <c r="G19" s="31">
        <f t="shared" si="2"/>
        <v>0</v>
      </c>
      <c r="H19" s="6">
        <v>0</v>
      </c>
      <c r="I19" s="31">
        <f t="shared" si="3"/>
        <v>0</v>
      </c>
      <c r="J19" s="6">
        <v>0</v>
      </c>
      <c r="K19" s="31">
        <f t="shared" si="4"/>
        <v>0</v>
      </c>
      <c r="L19" s="6">
        <v>0</v>
      </c>
      <c r="M19" s="31">
        <f t="shared" si="5"/>
        <v>0</v>
      </c>
      <c r="N19" s="6">
        <v>0</v>
      </c>
      <c r="O19" s="31">
        <f t="shared" si="6"/>
        <v>0</v>
      </c>
      <c r="P19" s="6">
        <v>0</v>
      </c>
      <c r="Q19" s="31">
        <f t="shared" si="7"/>
        <v>0</v>
      </c>
      <c r="R19" s="6">
        <v>0</v>
      </c>
      <c r="S19" s="31">
        <f t="shared" si="12"/>
        <v>0</v>
      </c>
      <c r="T19" s="6">
        <v>0</v>
      </c>
      <c r="U19" s="31">
        <f t="shared" si="9"/>
        <v>0</v>
      </c>
      <c r="V19" s="6">
        <v>0</v>
      </c>
      <c r="W19" s="31">
        <f t="shared" si="10"/>
        <v>0</v>
      </c>
      <c r="X19" s="6">
        <v>0</v>
      </c>
      <c r="Y19" s="31">
        <f t="shared" si="11"/>
        <v>0</v>
      </c>
    </row>
    <row r="20" spans="1:25" ht="12">
      <c r="A20" s="42" t="s">
        <v>86</v>
      </c>
      <c r="B20" s="6">
        <v>0</v>
      </c>
      <c r="C20" s="31">
        <f t="shared" si="0"/>
        <v>0</v>
      </c>
      <c r="D20" s="6">
        <v>0</v>
      </c>
      <c r="E20" s="31">
        <f t="shared" si="1"/>
        <v>0</v>
      </c>
      <c r="F20" s="6">
        <v>0</v>
      </c>
      <c r="G20" s="31">
        <f t="shared" si="2"/>
        <v>0</v>
      </c>
      <c r="H20" s="6">
        <v>0</v>
      </c>
      <c r="I20" s="31">
        <f t="shared" si="3"/>
        <v>0</v>
      </c>
      <c r="J20" s="6">
        <v>0</v>
      </c>
      <c r="K20" s="31">
        <f t="shared" si="4"/>
        <v>0</v>
      </c>
      <c r="L20" s="6">
        <v>0</v>
      </c>
      <c r="M20" s="31">
        <f t="shared" si="5"/>
        <v>0</v>
      </c>
      <c r="N20" s="6">
        <v>0</v>
      </c>
      <c r="O20" s="31">
        <f t="shared" si="6"/>
        <v>0</v>
      </c>
      <c r="P20" s="6">
        <v>0</v>
      </c>
      <c r="Q20" s="31">
        <f t="shared" si="7"/>
        <v>0</v>
      </c>
      <c r="R20" s="6">
        <v>0</v>
      </c>
      <c r="S20" s="31">
        <f t="shared" si="12"/>
        <v>0</v>
      </c>
      <c r="T20" s="6">
        <v>0</v>
      </c>
      <c r="U20" s="31">
        <f t="shared" si="9"/>
        <v>0</v>
      </c>
      <c r="V20" s="6">
        <v>0</v>
      </c>
      <c r="W20" s="31">
        <f t="shared" si="10"/>
        <v>0</v>
      </c>
      <c r="X20" s="6">
        <v>0</v>
      </c>
      <c r="Y20" s="31">
        <f t="shared" si="11"/>
        <v>0</v>
      </c>
    </row>
    <row r="21" spans="1:25" ht="36">
      <c r="A21" s="43" t="s">
        <v>87</v>
      </c>
      <c r="B21" s="6">
        <v>0</v>
      </c>
      <c r="C21" s="31">
        <f t="shared" si="0"/>
        <v>0</v>
      </c>
      <c r="D21" s="6">
        <v>0</v>
      </c>
      <c r="E21" s="31">
        <f t="shared" si="1"/>
        <v>0</v>
      </c>
      <c r="F21" s="6">
        <v>0</v>
      </c>
      <c r="G21" s="31">
        <f t="shared" si="2"/>
        <v>0</v>
      </c>
      <c r="H21" s="6">
        <v>0</v>
      </c>
      <c r="I21" s="31">
        <f t="shared" si="3"/>
        <v>0</v>
      </c>
      <c r="J21" s="6">
        <v>0</v>
      </c>
      <c r="K21" s="31">
        <f t="shared" si="4"/>
        <v>0</v>
      </c>
      <c r="L21" s="6">
        <v>0</v>
      </c>
      <c r="M21" s="31">
        <f t="shared" si="5"/>
        <v>0</v>
      </c>
      <c r="N21" s="6">
        <v>0</v>
      </c>
      <c r="O21" s="31">
        <f t="shared" si="6"/>
        <v>0</v>
      </c>
      <c r="P21" s="6">
        <v>0</v>
      </c>
      <c r="Q21" s="31">
        <f t="shared" si="7"/>
        <v>0</v>
      </c>
      <c r="R21" s="6">
        <v>0</v>
      </c>
      <c r="S21" s="31">
        <f t="shared" si="12"/>
        <v>0</v>
      </c>
      <c r="T21" s="6">
        <v>0</v>
      </c>
      <c r="U21" s="31">
        <f t="shared" si="9"/>
        <v>0</v>
      </c>
      <c r="V21" s="6">
        <v>0</v>
      </c>
      <c r="W21" s="31">
        <f t="shared" si="10"/>
        <v>0</v>
      </c>
      <c r="X21" s="6">
        <v>0</v>
      </c>
      <c r="Y21" s="31">
        <f t="shared" si="11"/>
        <v>0</v>
      </c>
    </row>
    <row r="22" spans="1:25" ht="24">
      <c r="A22" s="43" t="s">
        <v>88</v>
      </c>
      <c r="B22" s="6">
        <v>10030000</v>
      </c>
      <c r="C22" s="31">
        <f t="shared" si="0"/>
        <v>0.0015</v>
      </c>
      <c r="D22" s="6">
        <v>10030000</v>
      </c>
      <c r="E22" s="31">
        <f t="shared" si="1"/>
        <v>0.0014</v>
      </c>
      <c r="F22" s="6">
        <v>10038700</v>
      </c>
      <c r="G22" s="31">
        <f t="shared" si="2"/>
        <v>0.0014</v>
      </c>
      <c r="H22" s="6">
        <v>10047400</v>
      </c>
      <c r="I22" s="31">
        <f t="shared" si="3"/>
        <v>0.0013</v>
      </c>
      <c r="J22" s="6">
        <v>10055500</v>
      </c>
      <c r="K22" s="31">
        <f t="shared" si="4"/>
        <v>0.0012</v>
      </c>
      <c r="L22" s="6">
        <v>10060100</v>
      </c>
      <c r="M22" s="31">
        <f t="shared" si="5"/>
        <v>0.0012</v>
      </c>
      <c r="N22" s="6">
        <v>0</v>
      </c>
      <c r="O22" s="31">
        <f t="shared" si="6"/>
        <v>0</v>
      </c>
      <c r="P22" s="6">
        <v>0</v>
      </c>
      <c r="Q22" s="31">
        <f t="shared" si="7"/>
        <v>0</v>
      </c>
      <c r="R22" s="6">
        <v>0</v>
      </c>
      <c r="S22" s="31">
        <f t="shared" si="12"/>
        <v>0</v>
      </c>
      <c r="T22" s="6">
        <v>0</v>
      </c>
      <c r="U22" s="31">
        <f t="shared" si="9"/>
        <v>0</v>
      </c>
      <c r="V22" s="6">
        <v>0</v>
      </c>
      <c r="W22" s="31">
        <f t="shared" si="10"/>
        <v>0</v>
      </c>
      <c r="X22" s="6">
        <v>0</v>
      </c>
      <c r="Y22" s="31">
        <f t="shared" si="11"/>
        <v>0</v>
      </c>
    </row>
    <row r="23" spans="1:25" ht="36">
      <c r="A23" s="43" t="s">
        <v>89</v>
      </c>
      <c r="B23" s="6">
        <v>0</v>
      </c>
      <c r="C23" s="31">
        <f t="shared" si="0"/>
        <v>0</v>
      </c>
      <c r="D23" s="6">
        <v>0</v>
      </c>
      <c r="E23" s="31">
        <f t="shared" si="1"/>
        <v>0</v>
      </c>
      <c r="F23" s="6">
        <v>0</v>
      </c>
      <c r="G23" s="31">
        <f t="shared" si="2"/>
        <v>0</v>
      </c>
      <c r="H23" s="6">
        <v>0</v>
      </c>
      <c r="I23" s="31">
        <f t="shared" si="3"/>
        <v>0</v>
      </c>
      <c r="J23" s="6">
        <v>0</v>
      </c>
      <c r="K23" s="31">
        <f t="shared" si="4"/>
        <v>0</v>
      </c>
      <c r="L23" s="6">
        <v>0</v>
      </c>
      <c r="M23" s="31">
        <f t="shared" si="5"/>
        <v>0</v>
      </c>
      <c r="N23" s="6">
        <v>0</v>
      </c>
      <c r="O23" s="31">
        <f t="shared" si="6"/>
        <v>0</v>
      </c>
      <c r="P23" s="6">
        <v>0</v>
      </c>
      <c r="Q23" s="31">
        <f t="shared" si="7"/>
        <v>0</v>
      </c>
      <c r="R23" s="6">
        <v>0</v>
      </c>
      <c r="S23" s="31">
        <f t="shared" si="12"/>
        <v>0</v>
      </c>
      <c r="T23" s="6">
        <v>0</v>
      </c>
      <c r="U23" s="31">
        <f t="shared" si="9"/>
        <v>0</v>
      </c>
      <c r="V23" s="6">
        <v>0</v>
      </c>
      <c r="W23" s="31">
        <f t="shared" si="10"/>
        <v>0</v>
      </c>
      <c r="X23" s="6">
        <v>0</v>
      </c>
      <c r="Y23" s="31">
        <f t="shared" si="11"/>
        <v>0</v>
      </c>
    </row>
    <row r="24" spans="1:25" ht="36">
      <c r="A24" s="43" t="s">
        <v>90</v>
      </c>
      <c r="B24" s="6">
        <v>0</v>
      </c>
      <c r="C24" s="31">
        <f t="shared" si="0"/>
        <v>0</v>
      </c>
      <c r="D24" s="6">
        <v>0</v>
      </c>
      <c r="E24" s="31">
        <f t="shared" si="1"/>
        <v>0</v>
      </c>
      <c r="F24" s="6">
        <v>0</v>
      </c>
      <c r="G24" s="31">
        <f t="shared" si="2"/>
        <v>0</v>
      </c>
      <c r="H24" s="6">
        <v>0</v>
      </c>
      <c r="I24" s="31">
        <f t="shared" si="3"/>
        <v>0</v>
      </c>
      <c r="J24" s="6">
        <v>0</v>
      </c>
      <c r="K24" s="31">
        <f t="shared" si="4"/>
        <v>0</v>
      </c>
      <c r="L24" s="6">
        <v>0</v>
      </c>
      <c r="M24" s="31">
        <f t="shared" si="5"/>
        <v>0</v>
      </c>
      <c r="N24" s="6">
        <v>0</v>
      </c>
      <c r="O24" s="31">
        <f t="shared" si="6"/>
        <v>0</v>
      </c>
      <c r="P24" s="6">
        <v>0</v>
      </c>
      <c r="Q24" s="31">
        <f t="shared" si="7"/>
        <v>0</v>
      </c>
      <c r="R24" s="6">
        <v>0</v>
      </c>
      <c r="S24" s="31">
        <f t="shared" si="12"/>
        <v>0</v>
      </c>
      <c r="T24" s="6">
        <v>0</v>
      </c>
      <c r="U24" s="31">
        <f t="shared" si="9"/>
        <v>0</v>
      </c>
      <c r="V24" s="6">
        <v>0</v>
      </c>
      <c r="W24" s="31">
        <f t="shared" si="10"/>
        <v>0</v>
      </c>
      <c r="X24" s="6">
        <v>0</v>
      </c>
      <c r="Y24" s="31">
        <f t="shared" si="11"/>
        <v>0</v>
      </c>
    </row>
    <row r="25" spans="1:25" ht="36">
      <c r="A25" s="43" t="s">
        <v>91</v>
      </c>
      <c r="B25" s="6">
        <v>0</v>
      </c>
      <c r="C25" s="31">
        <f t="shared" si="0"/>
        <v>0</v>
      </c>
      <c r="D25" s="6">
        <v>0</v>
      </c>
      <c r="E25" s="31">
        <f t="shared" si="1"/>
        <v>0</v>
      </c>
      <c r="F25" s="6">
        <v>0</v>
      </c>
      <c r="G25" s="31">
        <f t="shared" si="2"/>
        <v>0</v>
      </c>
      <c r="H25" s="6">
        <v>0</v>
      </c>
      <c r="I25" s="31">
        <f t="shared" si="3"/>
        <v>0</v>
      </c>
      <c r="J25" s="6">
        <v>0</v>
      </c>
      <c r="K25" s="31">
        <f t="shared" si="4"/>
        <v>0</v>
      </c>
      <c r="L25" s="6">
        <v>0</v>
      </c>
      <c r="M25" s="31">
        <f t="shared" si="5"/>
        <v>0</v>
      </c>
      <c r="N25" s="6">
        <v>0</v>
      </c>
      <c r="O25" s="31">
        <f t="shared" si="6"/>
        <v>0</v>
      </c>
      <c r="P25" s="6">
        <v>0</v>
      </c>
      <c r="Q25" s="31">
        <f t="shared" si="7"/>
        <v>0</v>
      </c>
      <c r="R25" s="6">
        <v>0</v>
      </c>
      <c r="S25" s="31">
        <f t="shared" si="12"/>
        <v>0</v>
      </c>
      <c r="T25" s="6">
        <v>0</v>
      </c>
      <c r="U25" s="31">
        <f t="shared" si="9"/>
        <v>0</v>
      </c>
      <c r="V25" s="6">
        <v>0</v>
      </c>
      <c r="W25" s="31">
        <f t="shared" si="10"/>
        <v>0</v>
      </c>
      <c r="X25" s="6">
        <v>0</v>
      </c>
      <c r="Y25" s="31">
        <f t="shared" si="11"/>
        <v>0</v>
      </c>
    </row>
    <row r="26" spans="1:25" ht="24">
      <c r="A26" s="43" t="s">
        <v>92</v>
      </c>
      <c r="B26" s="6">
        <v>459561456.13</v>
      </c>
      <c r="C26" s="31">
        <f t="shared" si="0"/>
        <v>0.0672</v>
      </c>
      <c r="D26" s="6">
        <v>448236783</v>
      </c>
      <c r="E26" s="31">
        <f t="shared" si="1"/>
        <v>0.0641</v>
      </c>
      <c r="F26" s="6">
        <v>433743713.71</v>
      </c>
      <c r="G26" s="31">
        <f>+ROUNDUP(F26/F$39,4)</f>
        <v>0.0603</v>
      </c>
      <c r="H26" s="6">
        <v>374345687.95</v>
      </c>
      <c r="I26" s="31">
        <f t="shared" si="3"/>
        <v>0.0502</v>
      </c>
      <c r="J26" s="6">
        <v>362171229.47</v>
      </c>
      <c r="K26" s="31">
        <f t="shared" si="4"/>
        <v>0.0447</v>
      </c>
      <c r="L26" s="6">
        <v>405508706.12</v>
      </c>
      <c r="M26" s="31">
        <f t="shared" si="5"/>
        <v>0.0503</v>
      </c>
      <c r="N26" s="6">
        <v>407437032.96</v>
      </c>
      <c r="O26" s="31">
        <f t="shared" si="6"/>
        <v>0.0494</v>
      </c>
      <c r="P26" s="6">
        <v>409533921.24</v>
      </c>
      <c r="Q26" s="31">
        <f t="shared" si="7"/>
        <v>0.0475</v>
      </c>
      <c r="R26" s="6">
        <v>412355817.2</v>
      </c>
      <c r="S26" s="31">
        <f t="shared" si="12"/>
        <v>0.0477</v>
      </c>
      <c r="T26" s="6">
        <v>407539369.24</v>
      </c>
      <c r="U26" s="31">
        <f t="shared" si="9"/>
        <v>0.0444</v>
      </c>
      <c r="V26" s="6">
        <v>355238918.9</v>
      </c>
      <c r="W26" s="31">
        <f t="shared" si="10"/>
        <v>0.0417</v>
      </c>
      <c r="X26" s="6">
        <v>374866209</v>
      </c>
      <c r="Y26" s="31">
        <f t="shared" si="11"/>
        <v>0.0429</v>
      </c>
    </row>
    <row r="27" spans="1:25" ht="24">
      <c r="A27" s="43" t="s">
        <v>93</v>
      </c>
      <c r="B27" s="6">
        <v>240124213.1</v>
      </c>
      <c r="C27" s="31">
        <f t="shared" si="0"/>
        <v>0.0351</v>
      </c>
      <c r="D27" s="6">
        <v>241563871.4</v>
      </c>
      <c r="E27" s="31">
        <f t="shared" si="1"/>
        <v>0.0345</v>
      </c>
      <c r="F27" s="6">
        <v>239701804.4</v>
      </c>
      <c r="G27" s="31">
        <f t="shared" si="2"/>
        <v>0.0333</v>
      </c>
      <c r="H27" s="6">
        <v>239752713.6</v>
      </c>
      <c r="I27" s="31">
        <f t="shared" si="3"/>
        <v>0.0321</v>
      </c>
      <c r="J27" s="6">
        <v>203778237.1</v>
      </c>
      <c r="K27" s="31">
        <f t="shared" si="4"/>
        <v>0.0252</v>
      </c>
      <c r="L27" s="6">
        <v>153579781.3</v>
      </c>
      <c r="M27" s="31">
        <f>+ROUNDUP(L27/L$39,4)</f>
        <v>0.0191</v>
      </c>
      <c r="N27" s="6">
        <v>154149399.6</v>
      </c>
      <c r="O27" s="31">
        <f t="shared" si="6"/>
        <v>0.0187</v>
      </c>
      <c r="P27" s="6">
        <v>154212164.7</v>
      </c>
      <c r="Q27" s="31">
        <f t="shared" si="7"/>
        <v>0.0179</v>
      </c>
      <c r="R27" s="6">
        <v>152487057.7</v>
      </c>
      <c r="S27" s="31">
        <f t="shared" si="12"/>
        <v>0.0176</v>
      </c>
      <c r="T27" s="6">
        <v>153354651.9</v>
      </c>
      <c r="U27" s="31">
        <f t="shared" si="9"/>
        <v>0.0167</v>
      </c>
      <c r="V27" s="6">
        <v>153804625.7</v>
      </c>
      <c r="W27" s="31">
        <f t="shared" si="10"/>
        <v>0.0181</v>
      </c>
      <c r="X27" s="6">
        <v>153521764.8</v>
      </c>
      <c r="Y27" s="31">
        <f t="shared" si="11"/>
        <v>0.0176</v>
      </c>
    </row>
    <row r="28" spans="1:25" ht="24">
      <c r="A28" s="43" t="s">
        <v>0</v>
      </c>
      <c r="B28" s="6">
        <v>0</v>
      </c>
      <c r="C28" s="31">
        <f t="shared" si="0"/>
        <v>0</v>
      </c>
      <c r="D28" s="6">
        <v>0</v>
      </c>
      <c r="E28" s="31">
        <f t="shared" si="1"/>
        <v>0</v>
      </c>
      <c r="F28" s="6">
        <v>0</v>
      </c>
      <c r="G28" s="31">
        <f t="shared" si="2"/>
        <v>0</v>
      </c>
      <c r="H28" s="6">
        <v>0</v>
      </c>
      <c r="I28" s="31">
        <f t="shared" si="3"/>
        <v>0</v>
      </c>
      <c r="J28" s="6">
        <v>0</v>
      </c>
      <c r="K28" s="31">
        <f t="shared" si="4"/>
        <v>0</v>
      </c>
      <c r="L28" s="6">
        <v>0</v>
      </c>
      <c r="M28" s="31">
        <f t="shared" si="5"/>
        <v>0</v>
      </c>
      <c r="N28" s="6">
        <v>0</v>
      </c>
      <c r="O28" s="31">
        <f aca="true" t="shared" si="13" ref="O28:Q37">+ROUND(N28/N$39,4)</f>
        <v>0</v>
      </c>
      <c r="P28" s="6">
        <v>0</v>
      </c>
      <c r="Q28" s="31">
        <f t="shared" si="13"/>
        <v>0</v>
      </c>
      <c r="R28" s="6">
        <v>0</v>
      </c>
      <c r="S28" s="31">
        <f t="shared" si="12"/>
        <v>0</v>
      </c>
      <c r="T28" s="6">
        <v>0</v>
      </c>
      <c r="U28" s="31">
        <f t="shared" si="9"/>
        <v>0</v>
      </c>
      <c r="V28" s="6">
        <v>0</v>
      </c>
      <c r="W28" s="31">
        <f t="shared" si="10"/>
        <v>0</v>
      </c>
      <c r="X28" s="6">
        <v>0</v>
      </c>
      <c r="Y28" s="31">
        <f t="shared" si="11"/>
        <v>0</v>
      </c>
    </row>
    <row r="29" spans="1:25" ht="24">
      <c r="A29" s="43" t="s">
        <v>1</v>
      </c>
      <c r="B29" s="6">
        <v>0</v>
      </c>
      <c r="C29" s="31">
        <f t="shared" si="0"/>
        <v>0</v>
      </c>
      <c r="D29" s="6">
        <v>0</v>
      </c>
      <c r="E29" s="31">
        <f t="shared" si="1"/>
        <v>0</v>
      </c>
      <c r="F29" s="6">
        <v>0</v>
      </c>
      <c r="G29" s="31">
        <f t="shared" si="2"/>
        <v>0</v>
      </c>
      <c r="H29" s="6">
        <v>0</v>
      </c>
      <c r="I29" s="31">
        <f t="shared" si="3"/>
        <v>0</v>
      </c>
      <c r="J29" s="6">
        <v>0</v>
      </c>
      <c r="K29" s="31">
        <f t="shared" si="4"/>
        <v>0</v>
      </c>
      <c r="L29" s="6">
        <v>0</v>
      </c>
      <c r="M29" s="31">
        <f t="shared" si="5"/>
        <v>0</v>
      </c>
      <c r="N29" s="6">
        <v>0</v>
      </c>
      <c r="O29" s="31">
        <f t="shared" si="13"/>
        <v>0</v>
      </c>
      <c r="P29" s="6">
        <v>0</v>
      </c>
      <c r="Q29" s="31">
        <f t="shared" si="13"/>
        <v>0</v>
      </c>
      <c r="R29" s="6">
        <v>0</v>
      </c>
      <c r="S29" s="31">
        <f t="shared" si="12"/>
        <v>0</v>
      </c>
      <c r="T29" s="6">
        <v>0</v>
      </c>
      <c r="U29" s="31">
        <f t="shared" si="9"/>
        <v>0</v>
      </c>
      <c r="V29" s="6">
        <v>0</v>
      </c>
      <c r="W29" s="31">
        <f t="shared" si="10"/>
        <v>0</v>
      </c>
      <c r="X29" s="6">
        <v>0</v>
      </c>
      <c r="Y29" s="31">
        <f t="shared" si="11"/>
        <v>0</v>
      </c>
    </row>
    <row r="30" spans="1:25" ht="12">
      <c r="A30" s="43" t="s">
        <v>2</v>
      </c>
      <c r="B30" s="6">
        <v>0</v>
      </c>
      <c r="C30" s="31">
        <f t="shared" si="0"/>
        <v>0</v>
      </c>
      <c r="D30" s="6">
        <v>0</v>
      </c>
      <c r="E30" s="31">
        <f t="shared" si="1"/>
        <v>0</v>
      </c>
      <c r="F30" s="6">
        <v>0</v>
      </c>
      <c r="G30" s="31">
        <f t="shared" si="2"/>
        <v>0</v>
      </c>
      <c r="H30" s="6">
        <v>0</v>
      </c>
      <c r="I30" s="31">
        <f t="shared" si="3"/>
        <v>0</v>
      </c>
      <c r="J30" s="6">
        <v>0</v>
      </c>
      <c r="K30" s="31">
        <f t="shared" si="4"/>
        <v>0</v>
      </c>
      <c r="L30" s="6">
        <v>0</v>
      </c>
      <c r="M30" s="31">
        <f t="shared" si="5"/>
        <v>0</v>
      </c>
      <c r="N30" s="6">
        <v>0</v>
      </c>
      <c r="O30" s="31">
        <f t="shared" si="13"/>
        <v>0</v>
      </c>
      <c r="P30" s="6">
        <v>0</v>
      </c>
      <c r="Q30" s="31">
        <f t="shared" si="13"/>
        <v>0</v>
      </c>
      <c r="R30" s="6">
        <v>0</v>
      </c>
      <c r="S30" s="31">
        <f t="shared" si="12"/>
        <v>0</v>
      </c>
      <c r="T30" s="6">
        <v>0</v>
      </c>
      <c r="U30" s="31">
        <f t="shared" si="9"/>
        <v>0</v>
      </c>
      <c r="V30" s="6">
        <v>0</v>
      </c>
      <c r="W30" s="31">
        <f t="shared" si="10"/>
        <v>0</v>
      </c>
      <c r="X30" s="6">
        <v>0</v>
      </c>
      <c r="Y30" s="31">
        <f t="shared" si="11"/>
        <v>0</v>
      </c>
    </row>
    <row r="31" spans="1:25" ht="60">
      <c r="A31" s="43" t="s">
        <v>3</v>
      </c>
      <c r="B31" s="6">
        <v>0</v>
      </c>
      <c r="C31" s="31">
        <f t="shared" si="0"/>
        <v>0</v>
      </c>
      <c r="D31" s="6">
        <v>0</v>
      </c>
      <c r="E31" s="31">
        <f t="shared" si="1"/>
        <v>0</v>
      </c>
      <c r="F31" s="6">
        <v>0</v>
      </c>
      <c r="G31" s="31">
        <f t="shared" si="2"/>
        <v>0</v>
      </c>
      <c r="H31" s="6">
        <v>0</v>
      </c>
      <c r="I31" s="31">
        <f t="shared" si="3"/>
        <v>0</v>
      </c>
      <c r="J31" s="6">
        <v>0</v>
      </c>
      <c r="K31" s="31">
        <f t="shared" si="4"/>
        <v>0</v>
      </c>
      <c r="L31" s="6">
        <v>0</v>
      </c>
      <c r="M31" s="31">
        <f t="shared" si="5"/>
        <v>0</v>
      </c>
      <c r="N31" s="6">
        <v>0</v>
      </c>
      <c r="O31" s="31">
        <f t="shared" si="13"/>
        <v>0</v>
      </c>
      <c r="P31" s="6">
        <v>0</v>
      </c>
      <c r="Q31" s="31">
        <f t="shared" si="13"/>
        <v>0</v>
      </c>
      <c r="R31" s="6">
        <v>0</v>
      </c>
      <c r="S31" s="31">
        <f t="shared" si="12"/>
        <v>0</v>
      </c>
      <c r="T31" s="6">
        <v>0</v>
      </c>
      <c r="U31" s="31">
        <f t="shared" si="9"/>
        <v>0</v>
      </c>
      <c r="V31" s="6">
        <v>0</v>
      </c>
      <c r="W31" s="31">
        <f t="shared" si="10"/>
        <v>0</v>
      </c>
      <c r="X31" s="6">
        <v>0</v>
      </c>
      <c r="Y31" s="31">
        <f t="shared" si="11"/>
        <v>0</v>
      </c>
    </row>
    <row r="32" spans="1:25" ht="12">
      <c r="A32" s="43" t="s">
        <v>4</v>
      </c>
      <c r="B32" s="6">
        <v>0</v>
      </c>
      <c r="C32" s="31">
        <f t="shared" si="0"/>
        <v>0</v>
      </c>
      <c r="D32" s="6">
        <v>0</v>
      </c>
      <c r="E32" s="31">
        <f t="shared" si="1"/>
        <v>0</v>
      </c>
      <c r="F32" s="6">
        <v>0</v>
      </c>
      <c r="G32" s="31">
        <f t="shared" si="2"/>
        <v>0</v>
      </c>
      <c r="H32" s="6">
        <v>0</v>
      </c>
      <c r="I32" s="31">
        <f t="shared" si="3"/>
        <v>0</v>
      </c>
      <c r="J32" s="6">
        <v>0</v>
      </c>
      <c r="K32" s="31">
        <f t="shared" si="4"/>
        <v>0</v>
      </c>
      <c r="L32" s="6">
        <v>0</v>
      </c>
      <c r="M32" s="31">
        <f t="shared" si="5"/>
        <v>0</v>
      </c>
      <c r="N32" s="6">
        <v>0</v>
      </c>
      <c r="O32" s="31">
        <f t="shared" si="13"/>
        <v>0</v>
      </c>
      <c r="P32" s="6">
        <v>0</v>
      </c>
      <c r="Q32" s="31">
        <f t="shared" si="13"/>
        <v>0</v>
      </c>
      <c r="R32" s="6">
        <v>0</v>
      </c>
      <c r="S32" s="31">
        <f t="shared" si="12"/>
        <v>0</v>
      </c>
      <c r="T32" s="6">
        <v>0</v>
      </c>
      <c r="U32" s="31">
        <f t="shared" si="9"/>
        <v>0</v>
      </c>
      <c r="V32" s="6">
        <v>0</v>
      </c>
      <c r="W32" s="31">
        <f t="shared" si="10"/>
        <v>0</v>
      </c>
      <c r="X32" s="6">
        <v>0</v>
      </c>
      <c r="Y32" s="31">
        <f t="shared" si="11"/>
        <v>0</v>
      </c>
    </row>
    <row r="33" spans="1:25" ht="12">
      <c r="A33" s="43" t="s">
        <v>5</v>
      </c>
      <c r="B33" s="6">
        <v>0</v>
      </c>
      <c r="C33" s="31">
        <f t="shared" si="0"/>
        <v>0</v>
      </c>
      <c r="D33" s="6">
        <v>0</v>
      </c>
      <c r="E33" s="31">
        <f t="shared" si="1"/>
        <v>0</v>
      </c>
      <c r="F33" s="6">
        <v>0</v>
      </c>
      <c r="G33" s="31">
        <f t="shared" si="2"/>
        <v>0</v>
      </c>
      <c r="H33" s="6">
        <v>0</v>
      </c>
      <c r="I33" s="31">
        <f t="shared" si="3"/>
        <v>0</v>
      </c>
      <c r="J33" s="6">
        <v>0</v>
      </c>
      <c r="K33" s="31">
        <f t="shared" si="4"/>
        <v>0</v>
      </c>
      <c r="L33" s="6">
        <v>0</v>
      </c>
      <c r="M33" s="31">
        <f t="shared" si="5"/>
        <v>0</v>
      </c>
      <c r="N33" s="6">
        <v>0</v>
      </c>
      <c r="O33" s="31">
        <f t="shared" si="13"/>
        <v>0</v>
      </c>
      <c r="P33" s="6">
        <v>0</v>
      </c>
      <c r="Q33" s="31">
        <f t="shared" si="13"/>
        <v>0</v>
      </c>
      <c r="R33" s="6">
        <v>0</v>
      </c>
      <c r="S33" s="31">
        <f t="shared" si="12"/>
        <v>0</v>
      </c>
      <c r="T33" s="6">
        <v>0</v>
      </c>
      <c r="U33" s="31">
        <f t="shared" si="9"/>
        <v>0</v>
      </c>
      <c r="V33" s="6">
        <v>0</v>
      </c>
      <c r="W33" s="31">
        <f t="shared" si="10"/>
        <v>0</v>
      </c>
      <c r="X33" s="6">
        <v>0</v>
      </c>
      <c r="Y33" s="31">
        <f t="shared" si="11"/>
        <v>0</v>
      </c>
    </row>
    <row r="34" spans="1:25" ht="24">
      <c r="A34" s="43" t="s">
        <v>6</v>
      </c>
      <c r="B34" s="6">
        <v>0</v>
      </c>
      <c r="C34" s="31">
        <f t="shared" si="0"/>
        <v>0</v>
      </c>
      <c r="D34" s="6">
        <v>0</v>
      </c>
      <c r="E34" s="31">
        <f t="shared" si="1"/>
        <v>0</v>
      </c>
      <c r="F34" s="6">
        <v>0</v>
      </c>
      <c r="G34" s="31">
        <f t="shared" si="2"/>
        <v>0</v>
      </c>
      <c r="H34" s="6">
        <v>0</v>
      </c>
      <c r="I34" s="31">
        <f t="shared" si="3"/>
        <v>0</v>
      </c>
      <c r="J34" s="6">
        <v>0</v>
      </c>
      <c r="K34" s="31">
        <f t="shared" si="4"/>
        <v>0</v>
      </c>
      <c r="L34" s="6">
        <v>0</v>
      </c>
      <c r="M34" s="31">
        <f t="shared" si="5"/>
        <v>0</v>
      </c>
      <c r="N34" s="6">
        <v>0</v>
      </c>
      <c r="O34" s="31">
        <f t="shared" si="13"/>
        <v>0</v>
      </c>
      <c r="P34" s="6">
        <v>0</v>
      </c>
      <c r="Q34" s="31">
        <f t="shared" si="13"/>
        <v>0</v>
      </c>
      <c r="R34" s="6">
        <v>0</v>
      </c>
      <c r="S34" s="31">
        <f t="shared" si="12"/>
        <v>0</v>
      </c>
      <c r="T34" s="6">
        <v>0</v>
      </c>
      <c r="U34" s="31">
        <f t="shared" si="9"/>
        <v>0</v>
      </c>
      <c r="V34" s="6">
        <v>0</v>
      </c>
      <c r="W34" s="31">
        <f t="shared" si="10"/>
        <v>0</v>
      </c>
      <c r="X34" s="6">
        <v>0</v>
      </c>
      <c r="Y34" s="31">
        <f t="shared" si="11"/>
        <v>0</v>
      </c>
    </row>
    <row r="35" spans="1:25" ht="12">
      <c r="A35" s="43" t="s">
        <v>7</v>
      </c>
      <c r="B35" s="6">
        <v>0</v>
      </c>
      <c r="C35" s="31">
        <f t="shared" si="0"/>
        <v>0</v>
      </c>
      <c r="D35" s="6">
        <v>0</v>
      </c>
      <c r="E35" s="31">
        <f t="shared" si="1"/>
        <v>0</v>
      </c>
      <c r="F35" s="6">
        <v>0</v>
      </c>
      <c r="G35" s="31">
        <f t="shared" si="2"/>
        <v>0</v>
      </c>
      <c r="H35" s="6">
        <v>0</v>
      </c>
      <c r="I35" s="31">
        <f t="shared" si="3"/>
        <v>0</v>
      </c>
      <c r="J35" s="6">
        <v>0</v>
      </c>
      <c r="K35" s="31">
        <f t="shared" si="4"/>
        <v>0</v>
      </c>
      <c r="L35" s="6">
        <v>0</v>
      </c>
      <c r="M35" s="31">
        <f t="shared" si="5"/>
        <v>0</v>
      </c>
      <c r="N35" s="6">
        <v>0</v>
      </c>
      <c r="O35" s="31">
        <f t="shared" si="13"/>
        <v>0</v>
      </c>
      <c r="P35" s="6">
        <v>0</v>
      </c>
      <c r="Q35" s="31">
        <f t="shared" si="13"/>
        <v>0</v>
      </c>
      <c r="R35" s="6">
        <v>0</v>
      </c>
      <c r="S35" s="31">
        <f t="shared" si="12"/>
        <v>0</v>
      </c>
      <c r="T35" s="6">
        <v>0</v>
      </c>
      <c r="U35" s="31">
        <f t="shared" si="9"/>
        <v>0</v>
      </c>
      <c r="V35" s="6">
        <v>0</v>
      </c>
      <c r="W35" s="31">
        <f t="shared" si="10"/>
        <v>0</v>
      </c>
      <c r="X35" s="6">
        <v>0</v>
      </c>
      <c r="Y35" s="31">
        <f t="shared" si="11"/>
        <v>0</v>
      </c>
    </row>
    <row r="36" spans="1:25" ht="12">
      <c r="A36" s="43" t="s">
        <v>66</v>
      </c>
      <c r="B36" s="6">
        <v>0</v>
      </c>
      <c r="C36" s="31">
        <f t="shared" si="0"/>
        <v>0</v>
      </c>
      <c r="D36" s="6">
        <v>0</v>
      </c>
      <c r="E36" s="31">
        <f t="shared" si="1"/>
        <v>0</v>
      </c>
      <c r="F36" s="6">
        <v>0</v>
      </c>
      <c r="G36" s="31">
        <f t="shared" si="2"/>
        <v>0</v>
      </c>
      <c r="H36" s="6">
        <v>0</v>
      </c>
      <c r="I36" s="31">
        <f t="shared" si="3"/>
        <v>0</v>
      </c>
      <c r="J36" s="6">
        <v>0</v>
      </c>
      <c r="K36" s="31">
        <f t="shared" si="4"/>
        <v>0</v>
      </c>
      <c r="L36" s="6">
        <v>0</v>
      </c>
      <c r="M36" s="31">
        <f t="shared" si="5"/>
        <v>0</v>
      </c>
      <c r="N36" s="6">
        <v>0</v>
      </c>
      <c r="O36" s="31">
        <f t="shared" si="13"/>
        <v>0</v>
      </c>
      <c r="P36" s="6">
        <v>0</v>
      </c>
      <c r="Q36" s="31">
        <f t="shared" si="13"/>
        <v>0</v>
      </c>
      <c r="R36" s="6">
        <v>0</v>
      </c>
      <c r="S36" s="31">
        <f t="shared" si="12"/>
        <v>0</v>
      </c>
      <c r="T36" s="6">
        <v>0</v>
      </c>
      <c r="U36" s="31">
        <f t="shared" si="9"/>
        <v>0</v>
      </c>
      <c r="V36" s="6">
        <v>0</v>
      </c>
      <c r="W36" s="31">
        <f t="shared" si="10"/>
        <v>0</v>
      </c>
      <c r="X36" s="6">
        <v>0</v>
      </c>
      <c r="Y36" s="31">
        <f t="shared" si="11"/>
        <v>0</v>
      </c>
    </row>
    <row r="37" spans="1:25" ht="12">
      <c r="A37" s="43" t="s">
        <v>94</v>
      </c>
      <c r="B37" s="6">
        <v>0</v>
      </c>
      <c r="C37" s="31">
        <f t="shared" si="0"/>
        <v>0</v>
      </c>
      <c r="D37" s="6">
        <v>0</v>
      </c>
      <c r="E37" s="31">
        <f t="shared" si="1"/>
        <v>0</v>
      </c>
      <c r="F37" s="6">
        <v>0</v>
      </c>
      <c r="G37" s="31">
        <f t="shared" si="2"/>
        <v>0</v>
      </c>
      <c r="H37" s="6">
        <v>0</v>
      </c>
      <c r="I37" s="31">
        <f t="shared" si="3"/>
        <v>0</v>
      </c>
      <c r="J37" s="6">
        <v>0</v>
      </c>
      <c r="K37" s="31">
        <f t="shared" si="4"/>
        <v>0</v>
      </c>
      <c r="L37" s="6">
        <v>0</v>
      </c>
      <c r="M37" s="31">
        <f t="shared" si="5"/>
        <v>0</v>
      </c>
      <c r="N37" s="6">
        <v>0</v>
      </c>
      <c r="O37" s="31">
        <f t="shared" si="13"/>
        <v>0</v>
      </c>
      <c r="P37" s="6">
        <v>0</v>
      </c>
      <c r="Q37" s="31">
        <f t="shared" si="13"/>
        <v>0</v>
      </c>
      <c r="R37" s="6">
        <v>0</v>
      </c>
      <c r="S37" s="31">
        <f t="shared" si="12"/>
        <v>0</v>
      </c>
      <c r="T37" s="6">
        <v>0</v>
      </c>
      <c r="U37" s="31">
        <f t="shared" si="9"/>
        <v>0</v>
      </c>
      <c r="V37" s="6">
        <v>0</v>
      </c>
      <c r="W37" s="31">
        <f t="shared" si="10"/>
        <v>0</v>
      </c>
      <c r="X37" s="6">
        <v>0</v>
      </c>
      <c r="Y37" s="31">
        <f t="shared" si="11"/>
        <v>0</v>
      </c>
    </row>
    <row r="38" spans="1:25" ht="12.75" thickBot="1">
      <c r="A38" s="44" t="s">
        <v>67</v>
      </c>
      <c r="B38" s="6">
        <v>23138280.68</v>
      </c>
      <c r="C38" s="31">
        <f t="shared" si="0"/>
        <v>0.0034</v>
      </c>
      <c r="D38" s="6">
        <v>53085007</v>
      </c>
      <c r="E38" s="31">
        <f t="shared" si="1"/>
        <v>0.0076</v>
      </c>
      <c r="F38" s="6">
        <v>18005816.1</v>
      </c>
      <c r="G38" s="31">
        <f t="shared" si="2"/>
        <v>0.0025</v>
      </c>
      <c r="H38" s="6">
        <v>23545010.52</v>
      </c>
      <c r="I38" s="31">
        <f>+ROUND(H38/H$39,4)</f>
        <v>0.0032</v>
      </c>
      <c r="J38" s="6">
        <v>139828133.01</v>
      </c>
      <c r="K38" s="31">
        <f>+ROUND(J38/J$39,4)</f>
        <v>0.0173</v>
      </c>
      <c r="L38" s="6">
        <v>215454199.89</v>
      </c>
      <c r="M38" s="31">
        <f>+ROUND(L38/L$39,4)</f>
        <v>0.0267</v>
      </c>
      <c r="N38" s="6">
        <v>266041041.44</v>
      </c>
      <c r="O38" s="31">
        <f>+ROUNDDOWN(N38/N$39,4)</f>
        <v>0.0322</v>
      </c>
      <c r="P38" s="6">
        <v>236536572.33</v>
      </c>
      <c r="Q38" s="31">
        <f>+ROUNDDOWN(P38/P$39,4)</f>
        <v>0.0274</v>
      </c>
      <c r="R38" s="6">
        <v>213989605.84</v>
      </c>
      <c r="S38" s="31">
        <f>+ROUNDDOWN(R38/R$39,4)</f>
        <v>0.0247</v>
      </c>
      <c r="T38" s="6">
        <v>186101527.72</v>
      </c>
      <c r="U38" s="31">
        <f t="shared" si="9"/>
        <v>0.0203</v>
      </c>
      <c r="V38" s="6">
        <v>285055423.72</v>
      </c>
      <c r="W38" s="31">
        <f t="shared" si="10"/>
        <v>0.0335</v>
      </c>
      <c r="X38" s="6">
        <v>217815587.68</v>
      </c>
      <c r="Y38" s="31">
        <f>+ROUNDUP(X38/X$39,4)</f>
        <v>0.024999999999999998</v>
      </c>
    </row>
    <row r="39" spans="1:25" ht="12.75" thickBot="1">
      <c r="A39" s="45" t="s">
        <v>33</v>
      </c>
      <c r="B39" s="27">
        <f aca="true" t="shared" si="14" ref="B39:G39">SUM(B2:B38)</f>
        <v>6834473546.910001</v>
      </c>
      <c r="C39" s="24">
        <f t="shared" si="14"/>
        <v>0.9999999999999999</v>
      </c>
      <c r="D39" s="27">
        <f t="shared" si="14"/>
        <v>6993925242.169999</v>
      </c>
      <c r="E39" s="24">
        <f t="shared" si="14"/>
        <v>1</v>
      </c>
      <c r="F39" s="27">
        <f t="shared" si="14"/>
        <v>7200199750.190001</v>
      </c>
      <c r="G39" s="24">
        <f t="shared" si="14"/>
        <v>1</v>
      </c>
      <c r="H39" s="27">
        <f aca="true" t="shared" si="15" ref="H39:M39">SUM(H2:H38)</f>
        <v>7460344520.110001</v>
      </c>
      <c r="I39" s="24">
        <f t="shared" si="15"/>
        <v>1</v>
      </c>
      <c r="J39" s="27">
        <f t="shared" si="15"/>
        <v>8099977702.950002</v>
      </c>
      <c r="K39" s="24">
        <f t="shared" si="15"/>
        <v>0.9999999999999998</v>
      </c>
      <c r="L39" s="27">
        <f t="shared" si="15"/>
        <v>8062877043.500001</v>
      </c>
      <c r="M39" s="24">
        <f t="shared" si="15"/>
        <v>1</v>
      </c>
      <c r="N39" s="27">
        <f aca="true" t="shared" si="16" ref="N39:S39">SUM(N2:N38)</f>
        <v>8248644355.33</v>
      </c>
      <c r="O39" s="24">
        <f t="shared" si="16"/>
        <v>1</v>
      </c>
      <c r="P39" s="27">
        <f t="shared" si="16"/>
        <v>8623335211.23</v>
      </c>
      <c r="Q39" s="24">
        <f t="shared" si="16"/>
        <v>1</v>
      </c>
      <c r="R39" s="27">
        <f t="shared" si="16"/>
        <v>8652989109.39</v>
      </c>
      <c r="S39" s="24">
        <f t="shared" si="16"/>
        <v>0.9999999999999998</v>
      </c>
      <c r="T39" s="27">
        <f aca="true" t="shared" si="17" ref="T39:Y39">SUM(T2:T38)</f>
        <v>9172850798.039999</v>
      </c>
      <c r="U39" s="24">
        <f t="shared" si="17"/>
        <v>1</v>
      </c>
      <c r="V39" s="27">
        <f t="shared" si="17"/>
        <v>8520498293.21</v>
      </c>
      <c r="W39" s="24">
        <f t="shared" si="17"/>
        <v>0.9999999999999999</v>
      </c>
      <c r="X39" s="27">
        <f t="shared" si="17"/>
        <v>8734098526.810001</v>
      </c>
      <c r="Y39" s="24">
        <f t="shared" si="17"/>
        <v>1</v>
      </c>
    </row>
  </sheetData>
  <sheetProtection/>
  <mergeCells count="12"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pane xSplit="1" ySplit="1" topLeftCell="M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9" sqref="P39"/>
    </sheetView>
  </sheetViews>
  <sheetFormatPr defaultColWidth="9.00390625" defaultRowHeight="12.75"/>
  <cols>
    <col min="1" max="1" width="136.125" style="2" customWidth="1"/>
    <col min="2" max="2" width="13.625" style="2" bestFit="1" customWidth="1"/>
    <col min="3" max="3" width="11.00390625" style="2" customWidth="1"/>
    <col min="4" max="4" width="13.625" style="2" bestFit="1" customWidth="1"/>
    <col min="5" max="5" width="11.00390625" style="2" customWidth="1"/>
    <col min="6" max="6" width="13.625" style="2" bestFit="1" customWidth="1"/>
    <col min="7" max="7" width="11.00390625" style="2" customWidth="1"/>
    <col min="8" max="8" width="13.625" style="2" bestFit="1" customWidth="1"/>
    <col min="9" max="9" width="11.00390625" style="2" customWidth="1"/>
    <col min="10" max="10" width="13.625" style="2" bestFit="1" customWidth="1"/>
    <col min="11" max="11" width="11.00390625" style="2" customWidth="1"/>
    <col min="12" max="12" width="13.625" style="2" bestFit="1" customWidth="1"/>
    <col min="13" max="13" width="9.125" style="2" customWidth="1"/>
    <col min="14" max="14" width="13.625" style="2" bestFit="1" customWidth="1"/>
    <col min="15" max="15" width="9.125" style="2" customWidth="1"/>
    <col min="16" max="16" width="13.625" style="2" bestFit="1" customWidth="1"/>
    <col min="17" max="17" width="9.125" style="2" customWidth="1"/>
    <col min="18" max="18" width="13.625" style="2" bestFit="1" customWidth="1"/>
    <col min="19" max="19" width="9.125" style="2" customWidth="1"/>
    <col min="20" max="20" width="13.625" style="2" bestFit="1" customWidth="1"/>
    <col min="21" max="21" width="9.125" style="2" customWidth="1"/>
    <col min="22" max="22" width="13.625" style="2" bestFit="1" customWidth="1"/>
    <col min="23" max="23" width="9.125" style="2" customWidth="1"/>
    <col min="24" max="24" width="13.625" style="2" bestFit="1" customWidth="1"/>
    <col min="25" max="16384" width="9.125" style="2" customWidth="1"/>
  </cols>
  <sheetData>
    <row r="1" spans="1:25" ht="13.5" customHeight="1" thickBot="1">
      <c r="A1" s="35" t="s">
        <v>34</v>
      </c>
      <c r="B1" s="76">
        <v>44592</v>
      </c>
      <c r="C1" s="77"/>
      <c r="D1" s="76">
        <v>44620</v>
      </c>
      <c r="E1" s="77"/>
      <c r="F1" s="76">
        <v>44651</v>
      </c>
      <c r="G1" s="77"/>
      <c r="H1" s="76">
        <v>44680</v>
      </c>
      <c r="I1" s="77"/>
      <c r="J1" s="76">
        <v>44712</v>
      </c>
      <c r="K1" s="77"/>
      <c r="L1" s="76">
        <v>44742</v>
      </c>
      <c r="M1" s="77"/>
      <c r="N1" s="76">
        <v>44771</v>
      </c>
      <c r="O1" s="77"/>
      <c r="P1" s="76">
        <v>44804</v>
      </c>
      <c r="Q1" s="77"/>
      <c r="R1" s="76">
        <v>44834</v>
      </c>
      <c r="S1" s="77"/>
      <c r="T1" s="76">
        <v>44865</v>
      </c>
      <c r="U1" s="77"/>
      <c r="V1" s="76">
        <v>44895</v>
      </c>
      <c r="W1" s="77"/>
      <c r="X1" s="76">
        <v>44925</v>
      </c>
      <c r="Y1" s="77"/>
    </row>
    <row r="2" spans="1:25" ht="12">
      <c r="A2" s="40" t="s">
        <v>68</v>
      </c>
      <c r="B2" s="8">
        <v>0</v>
      </c>
      <c r="C2" s="31">
        <f>+ROUND(B2/B$39,4)</f>
        <v>0</v>
      </c>
      <c r="D2" s="8">
        <v>0</v>
      </c>
      <c r="E2" s="31">
        <f>+ROUND(D2/D$39,4)</f>
        <v>0</v>
      </c>
      <c r="F2" s="8">
        <v>0</v>
      </c>
      <c r="G2" s="31">
        <f>+ROUND(F2/F$39,4)</f>
        <v>0</v>
      </c>
      <c r="H2" s="8">
        <v>0</v>
      </c>
      <c r="I2" s="31">
        <f>+ROUND(H2/H$39,4)</f>
        <v>0</v>
      </c>
      <c r="J2" s="8">
        <v>0</v>
      </c>
      <c r="K2" s="31">
        <f>+ROUND(J2/J$39,4)</f>
        <v>0</v>
      </c>
      <c r="L2" s="8">
        <v>0</v>
      </c>
      <c r="M2" s="31">
        <f aca="true" t="shared" si="0" ref="M2:M16">+ROUND(L2/L$39,4)</f>
        <v>0</v>
      </c>
      <c r="N2" s="8">
        <v>0</v>
      </c>
      <c r="O2" s="31">
        <f aca="true" t="shared" si="1" ref="O2:O38">+ROUND(N2/N$39,4)</f>
        <v>0</v>
      </c>
      <c r="P2" s="8">
        <v>0</v>
      </c>
      <c r="Q2" s="31">
        <f aca="true" t="shared" si="2" ref="Q2:Q7">+ROUND(P2/P$39,4)</f>
        <v>0</v>
      </c>
      <c r="R2" s="8">
        <v>0</v>
      </c>
      <c r="S2" s="31">
        <f>+ROUND(R2/R$39,4)</f>
        <v>0</v>
      </c>
      <c r="T2" s="8">
        <v>0</v>
      </c>
      <c r="U2" s="31">
        <f>+ROUND(T2/T$39,4)</f>
        <v>0</v>
      </c>
      <c r="V2" s="8">
        <v>0</v>
      </c>
      <c r="W2" s="31">
        <f>+ROUND(V2/V$39,4)</f>
        <v>0</v>
      </c>
      <c r="X2" s="8">
        <v>0</v>
      </c>
      <c r="Y2" s="31">
        <f>+ROUND(X2/X$39,4)</f>
        <v>0</v>
      </c>
    </row>
    <row r="3" spans="1:25" ht="24">
      <c r="A3" s="41" t="s">
        <v>69</v>
      </c>
      <c r="B3" s="6">
        <v>0</v>
      </c>
      <c r="C3" s="31">
        <f aca="true" t="shared" si="3" ref="C3:C37">+ROUND(B3/B$39,4)</f>
        <v>0</v>
      </c>
      <c r="D3" s="6">
        <v>0</v>
      </c>
      <c r="E3" s="31">
        <f aca="true" t="shared" si="4" ref="E3:E38">+ROUND(D3/D$39,4)</f>
        <v>0</v>
      </c>
      <c r="F3" s="6">
        <v>0</v>
      </c>
      <c r="G3" s="31">
        <f aca="true" t="shared" si="5" ref="G3:G38">+ROUND(F3/F$39,4)</f>
        <v>0</v>
      </c>
      <c r="H3" s="6">
        <v>0</v>
      </c>
      <c r="I3" s="31">
        <f aca="true" t="shared" si="6" ref="I3:I38">+ROUND(H3/H$39,4)</f>
        <v>0</v>
      </c>
      <c r="J3" s="6">
        <v>0</v>
      </c>
      <c r="K3" s="31">
        <f aca="true" t="shared" si="7" ref="K3:K38">+ROUND(J3/J$39,4)</f>
        <v>0</v>
      </c>
      <c r="L3" s="6">
        <v>0</v>
      </c>
      <c r="M3" s="31">
        <f t="shared" si="0"/>
        <v>0</v>
      </c>
      <c r="N3" s="6">
        <v>0</v>
      </c>
      <c r="O3" s="31">
        <f t="shared" si="1"/>
        <v>0</v>
      </c>
      <c r="P3" s="6">
        <v>0</v>
      </c>
      <c r="Q3" s="31">
        <f t="shared" si="2"/>
        <v>0</v>
      </c>
      <c r="R3" s="6">
        <v>0</v>
      </c>
      <c r="S3" s="31">
        <f aca="true" t="shared" si="8" ref="S3:S38">+ROUND(R3/R$39,4)</f>
        <v>0</v>
      </c>
      <c r="T3" s="6">
        <v>0</v>
      </c>
      <c r="U3" s="31">
        <f aca="true" t="shared" si="9" ref="U3:U38">+ROUND(T3/T$39,4)</f>
        <v>0</v>
      </c>
      <c r="V3" s="6">
        <v>0</v>
      </c>
      <c r="W3" s="31">
        <f aca="true" t="shared" si="10" ref="W3:W38">+ROUND(V3/V$39,4)</f>
        <v>0</v>
      </c>
      <c r="X3" s="6">
        <v>0</v>
      </c>
      <c r="Y3" s="31">
        <f aca="true" t="shared" si="11" ref="Y3:Y38">+ROUND(X3/X$39,4)</f>
        <v>0</v>
      </c>
    </row>
    <row r="4" spans="1:25" ht="24">
      <c r="A4" s="41" t="s">
        <v>70</v>
      </c>
      <c r="B4" s="6">
        <v>0</v>
      </c>
      <c r="C4" s="31">
        <f t="shared" si="3"/>
        <v>0</v>
      </c>
      <c r="D4" s="6">
        <v>0</v>
      </c>
      <c r="E4" s="31">
        <f t="shared" si="4"/>
        <v>0</v>
      </c>
      <c r="F4" s="6">
        <v>0</v>
      </c>
      <c r="G4" s="31">
        <f t="shared" si="5"/>
        <v>0</v>
      </c>
      <c r="H4" s="6">
        <v>0</v>
      </c>
      <c r="I4" s="31">
        <f t="shared" si="6"/>
        <v>0</v>
      </c>
      <c r="J4" s="6">
        <v>0</v>
      </c>
      <c r="K4" s="31">
        <f t="shared" si="7"/>
        <v>0</v>
      </c>
      <c r="L4" s="6">
        <v>0</v>
      </c>
      <c r="M4" s="31">
        <f t="shared" si="0"/>
        <v>0</v>
      </c>
      <c r="N4" s="6">
        <v>0</v>
      </c>
      <c r="O4" s="31">
        <f t="shared" si="1"/>
        <v>0</v>
      </c>
      <c r="P4" s="6">
        <v>0</v>
      </c>
      <c r="Q4" s="31">
        <f t="shared" si="2"/>
        <v>0</v>
      </c>
      <c r="R4" s="6">
        <v>0</v>
      </c>
      <c r="S4" s="31">
        <f t="shared" si="8"/>
        <v>0</v>
      </c>
      <c r="T4" s="6">
        <v>0</v>
      </c>
      <c r="U4" s="31">
        <f t="shared" si="9"/>
        <v>0</v>
      </c>
      <c r="V4" s="6">
        <v>0</v>
      </c>
      <c r="W4" s="31">
        <f t="shared" si="10"/>
        <v>0</v>
      </c>
      <c r="X4" s="6">
        <v>0</v>
      </c>
      <c r="Y4" s="31">
        <f t="shared" si="11"/>
        <v>0</v>
      </c>
    </row>
    <row r="5" spans="1:25" ht="24">
      <c r="A5" s="41" t="s">
        <v>71</v>
      </c>
      <c r="B5" s="6">
        <v>0</v>
      </c>
      <c r="C5" s="31">
        <f t="shared" si="3"/>
        <v>0</v>
      </c>
      <c r="D5" s="6">
        <v>0</v>
      </c>
      <c r="E5" s="31">
        <f t="shared" si="4"/>
        <v>0</v>
      </c>
      <c r="F5" s="6">
        <v>0</v>
      </c>
      <c r="G5" s="31">
        <f t="shared" si="5"/>
        <v>0</v>
      </c>
      <c r="H5" s="6">
        <v>0</v>
      </c>
      <c r="I5" s="31">
        <f t="shared" si="6"/>
        <v>0</v>
      </c>
      <c r="J5" s="6">
        <v>0</v>
      </c>
      <c r="K5" s="31">
        <f t="shared" si="7"/>
        <v>0</v>
      </c>
      <c r="L5" s="6">
        <v>0</v>
      </c>
      <c r="M5" s="31">
        <f t="shared" si="0"/>
        <v>0</v>
      </c>
      <c r="N5" s="6">
        <v>0</v>
      </c>
      <c r="O5" s="31">
        <f t="shared" si="1"/>
        <v>0</v>
      </c>
      <c r="P5" s="6">
        <v>0</v>
      </c>
      <c r="Q5" s="31">
        <f t="shared" si="2"/>
        <v>0</v>
      </c>
      <c r="R5" s="6">
        <v>0</v>
      </c>
      <c r="S5" s="31">
        <f t="shared" si="8"/>
        <v>0</v>
      </c>
      <c r="T5" s="6">
        <v>0</v>
      </c>
      <c r="U5" s="31">
        <f t="shared" si="9"/>
        <v>0</v>
      </c>
      <c r="V5" s="6">
        <v>0</v>
      </c>
      <c r="W5" s="31">
        <f t="shared" si="10"/>
        <v>0</v>
      </c>
      <c r="X5" s="6">
        <v>0</v>
      </c>
      <c r="Y5" s="31">
        <f t="shared" si="11"/>
        <v>0</v>
      </c>
    </row>
    <row r="6" spans="1:25" ht="24">
      <c r="A6" s="41" t="s">
        <v>72</v>
      </c>
      <c r="B6" s="6">
        <v>0</v>
      </c>
      <c r="C6" s="31">
        <f t="shared" si="3"/>
        <v>0</v>
      </c>
      <c r="D6" s="6">
        <v>0</v>
      </c>
      <c r="E6" s="31">
        <f t="shared" si="4"/>
        <v>0</v>
      </c>
      <c r="F6" s="6">
        <v>0</v>
      </c>
      <c r="G6" s="31">
        <f t="shared" si="5"/>
        <v>0</v>
      </c>
      <c r="H6" s="6">
        <v>0</v>
      </c>
      <c r="I6" s="31">
        <f t="shared" si="6"/>
        <v>0</v>
      </c>
      <c r="J6" s="6">
        <v>0</v>
      </c>
      <c r="K6" s="31">
        <f t="shared" si="7"/>
        <v>0</v>
      </c>
      <c r="L6" s="6">
        <v>0</v>
      </c>
      <c r="M6" s="31">
        <f t="shared" si="0"/>
        <v>0</v>
      </c>
      <c r="N6" s="6">
        <v>0</v>
      </c>
      <c r="O6" s="31">
        <f t="shared" si="1"/>
        <v>0</v>
      </c>
      <c r="P6" s="6">
        <v>0</v>
      </c>
      <c r="Q6" s="31">
        <f t="shared" si="2"/>
        <v>0</v>
      </c>
      <c r="R6" s="6">
        <v>0</v>
      </c>
      <c r="S6" s="31">
        <f t="shared" si="8"/>
        <v>0</v>
      </c>
      <c r="T6" s="6">
        <v>0</v>
      </c>
      <c r="U6" s="31">
        <f t="shared" si="9"/>
        <v>0</v>
      </c>
      <c r="V6" s="6">
        <v>0</v>
      </c>
      <c r="W6" s="31">
        <f t="shared" si="10"/>
        <v>0</v>
      </c>
      <c r="X6" s="6">
        <v>326487695.72</v>
      </c>
      <c r="Y6" s="31">
        <f t="shared" si="11"/>
        <v>0.0436</v>
      </c>
    </row>
    <row r="7" spans="1:25" ht="24">
      <c r="A7" s="41" t="s">
        <v>73</v>
      </c>
      <c r="B7" s="6">
        <v>0</v>
      </c>
      <c r="C7" s="31">
        <f t="shared" si="3"/>
        <v>0</v>
      </c>
      <c r="D7" s="6">
        <v>0</v>
      </c>
      <c r="E7" s="31">
        <f t="shared" si="4"/>
        <v>0</v>
      </c>
      <c r="F7" s="6">
        <v>0</v>
      </c>
      <c r="G7" s="31">
        <f t="shared" si="5"/>
        <v>0</v>
      </c>
      <c r="H7" s="6">
        <v>0</v>
      </c>
      <c r="I7" s="31">
        <f t="shared" si="6"/>
        <v>0</v>
      </c>
      <c r="J7" s="6">
        <v>0</v>
      </c>
      <c r="K7" s="31">
        <f t="shared" si="7"/>
        <v>0</v>
      </c>
      <c r="L7" s="6">
        <v>0</v>
      </c>
      <c r="M7" s="31">
        <f t="shared" si="0"/>
        <v>0</v>
      </c>
      <c r="N7" s="6">
        <v>2588086.91</v>
      </c>
      <c r="O7" s="31">
        <f t="shared" si="1"/>
        <v>0.0004</v>
      </c>
      <c r="P7" s="6">
        <v>0</v>
      </c>
      <c r="Q7" s="31">
        <f t="shared" si="2"/>
        <v>0</v>
      </c>
      <c r="R7" s="6">
        <v>0</v>
      </c>
      <c r="S7" s="31">
        <f t="shared" si="8"/>
        <v>0</v>
      </c>
      <c r="T7" s="6">
        <v>0</v>
      </c>
      <c r="U7" s="31">
        <f t="shared" si="9"/>
        <v>0</v>
      </c>
      <c r="V7" s="6">
        <v>0</v>
      </c>
      <c r="W7" s="31">
        <f t="shared" si="10"/>
        <v>0</v>
      </c>
      <c r="X7" s="6">
        <v>0</v>
      </c>
      <c r="Y7" s="31">
        <f t="shared" si="11"/>
        <v>0</v>
      </c>
    </row>
    <row r="8" spans="1:25" ht="24">
      <c r="A8" s="41" t="s">
        <v>74</v>
      </c>
      <c r="B8" s="6">
        <v>6831699023.59</v>
      </c>
      <c r="C8" s="31">
        <f t="shared" si="3"/>
        <v>0.7912</v>
      </c>
      <c r="D8" s="6">
        <v>6079557304.22</v>
      </c>
      <c r="E8" s="31">
        <f t="shared" si="4"/>
        <v>0.7644</v>
      </c>
      <c r="F8" s="6">
        <v>6425609219.86</v>
      </c>
      <c r="G8" s="31">
        <f>+ROUNDUP(F8/F$39,4)</f>
        <v>0.7785</v>
      </c>
      <c r="H8" s="6">
        <v>5749722148.32</v>
      </c>
      <c r="I8" s="31">
        <f t="shared" si="6"/>
        <v>0.7551</v>
      </c>
      <c r="J8" s="6">
        <v>5616448960.87</v>
      </c>
      <c r="K8" s="31">
        <f t="shared" si="7"/>
        <v>0.7492</v>
      </c>
      <c r="L8" s="6">
        <v>5239807810.93</v>
      </c>
      <c r="M8" s="31">
        <f t="shared" si="0"/>
        <v>0.738</v>
      </c>
      <c r="N8" s="6">
        <v>5213185435.21</v>
      </c>
      <c r="O8" s="31">
        <f t="shared" si="1"/>
        <v>0.7263</v>
      </c>
      <c r="P8" s="6">
        <v>4845398004.5</v>
      </c>
      <c r="Q8" s="31">
        <f>+ROUNDUP(P8/P$39,4)</f>
        <v>0.7095</v>
      </c>
      <c r="R8" s="6">
        <v>4431784785.12</v>
      </c>
      <c r="S8" s="31">
        <f t="shared" si="8"/>
        <v>0.6965</v>
      </c>
      <c r="T8" s="6">
        <v>4889515892.34</v>
      </c>
      <c r="U8" s="31">
        <f t="shared" si="9"/>
        <v>0.7151</v>
      </c>
      <c r="V8" s="6">
        <v>5465839352.58</v>
      </c>
      <c r="W8" s="31">
        <f t="shared" si="10"/>
        <v>0.7329</v>
      </c>
      <c r="X8" s="6">
        <v>5556025276.85</v>
      </c>
      <c r="Y8" s="31">
        <f>+ROUNDDOWN(X8/X$39,4)</f>
        <v>0.7421</v>
      </c>
    </row>
    <row r="9" spans="1:25" ht="12">
      <c r="A9" s="41" t="s">
        <v>75</v>
      </c>
      <c r="B9" s="6">
        <v>0</v>
      </c>
      <c r="C9" s="31">
        <f t="shared" si="3"/>
        <v>0</v>
      </c>
      <c r="D9" s="6">
        <v>0</v>
      </c>
      <c r="E9" s="31">
        <f t="shared" si="4"/>
        <v>0</v>
      </c>
      <c r="F9" s="6">
        <v>0</v>
      </c>
      <c r="G9" s="31">
        <f t="shared" si="5"/>
        <v>0</v>
      </c>
      <c r="H9" s="6">
        <v>0</v>
      </c>
      <c r="I9" s="31">
        <f t="shared" si="6"/>
        <v>0</v>
      </c>
      <c r="J9" s="6">
        <v>0</v>
      </c>
      <c r="K9" s="31">
        <f t="shared" si="7"/>
        <v>0</v>
      </c>
      <c r="L9" s="6">
        <v>0</v>
      </c>
      <c r="M9" s="31">
        <f t="shared" si="0"/>
        <v>0</v>
      </c>
      <c r="N9" s="6">
        <v>0</v>
      </c>
      <c r="O9" s="31">
        <f t="shared" si="1"/>
        <v>0</v>
      </c>
      <c r="P9" s="6">
        <v>0</v>
      </c>
      <c r="Q9" s="31">
        <f aca="true" t="shared" si="12" ref="Q9:Q38">+ROUND(P9/P$39,4)</f>
        <v>0</v>
      </c>
      <c r="R9" s="6">
        <v>0</v>
      </c>
      <c r="S9" s="31">
        <f t="shared" si="8"/>
        <v>0</v>
      </c>
      <c r="T9" s="6">
        <v>0</v>
      </c>
      <c r="U9" s="31">
        <f t="shared" si="9"/>
        <v>0</v>
      </c>
      <c r="V9" s="6">
        <v>0</v>
      </c>
      <c r="W9" s="31">
        <f t="shared" si="10"/>
        <v>0</v>
      </c>
      <c r="X9" s="6">
        <v>0</v>
      </c>
      <c r="Y9" s="31">
        <f t="shared" si="11"/>
        <v>0</v>
      </c>
    </row>
    <row r="10" spans="1:25" ht="24">
      <c r="A10" s="41" t="s">
        <v>76</v>
      </c>
      <c r="B10" s="6">
        <v>866436332.42</v>
      </c>
      <c r="C10" s="31">
        <f t="shared" si="3"/>
        <v>0.1003</v>
      </c>
      <c r="D10" s="6">
        <v>951235955.65</v>
      </c>
      <c r="E10" s="31">
        <f t="shared" si="4"/>
        <v>0.1196</v>
      </c>
      <c r="F10" s="6">
        <v>1034843365.54</v>
      </c>
      <c r="G10" s="31">
        <f t="shared" si="5"/>
        <v>0.1254</v>
      </c>
      <c r="H10" s="6">
        <v>1036354025.46</v>
      </c>
      <c r="I10" s="31">
        <f t="shared" si="6"/>
        <v>0.1361</v>
      </c>
      <c r="J10" s="6">
        <v>990246079.23</v>
      </c>
      <c r="K10" s="31">
        <f t="shared" si="7"/>
        <v>0.1321</v>
      </c>
      <c r="L10" s="6">
        <v>847972107.36</v>
      </c>
      <c r="M10" s="31">
        <f t="shared" si="0"/>
        <v>0.1194</v>
      </c>
      <c r="N10" s="6">
        <v>804844205.48</v>
      </c>
      <c r="O10" s="31">
        <f t="shared" si="1"/>
        <v>0.1121</v>
      </c>
      <c r="P10" s="6">
        <v>782869280.36</v>
      </c>
      <c r="Q10" s="31">
        <f t="shared" si="12"/>
        <v>0.1146</v>
      </c>
      <c r="R10" s="6">
        <v>747974665.13</v>
      </c>
      <c r="S10" s="31">
        <f t="shared" si="8"/>
        <v>0.1176</v>
      </c>
      <c r="T10" s="6">
        <v>778305779.19</v>
      </c>
      <c r="U10" s="31">
        <f t="shared" si="9"/>
        <v>0.1138</v>
      </c>
      <c r="V10" s="6">
        <v>828014034.7</v>
      </c>
      <c r="W10" s="31">
        <f t="shared" si="10"/>
        <v>0.111</v>
      </c>
      <c r="X10" s="6">
        <v>806683233.98</v>
      </c>
      <c r="Y10" s="31">
        <f t="shared" si="11"/>
        <v>0.1078</v>
      </c>
    </row>
    <row r="11" spans="1:25" ht="12">
      <c r="A11" s="41" t="s">
        <v>77</v>
      </c>
      <c r="B11" s="6">
        <v>0</v>
      </c>
      <c r="C11" s="31">
        <f t="shared" si="3"/>
        <v>0</v>
      </c>
      <c r="D11" s="6">
        <v>0</v>
      </c>
      <c r="E11" s="31">
        <f t="shared" si="4"/>
        <v>0</v>
      </c>
      <c r="F11" s="6">
        <v>0</v>
      </c>
      <c r="G11" s="31">
        <f t="shared" si="5"/>
        <v>0</v>
      </c>
      <c r="H11" s="6">
        <v>0</v>
      </c>
      <c r="I11" s="31">
        <f t="shared" si="6"/>
        <v>0</v>
      </c>
      <c r="J11" s="6">
        <v>0</v>
      </c>
      <c r="K11" s="31">
        <f t="shared" si="7"/>
        <v>0</v>
      </c>
      <c r="L11" s="6">
        <v>0</v>
      </c>
      <c r="M11" s="31">
        <f t="shared" si="0"/>
        <v>0</v>
      </c>
      <c r="N11" s="6">
        <v>0</v>
      </c>
      <c r="O11" s="31">
        <f t="shared" si="1"/>
        <v>0</v>
      </c>
      <c r="P11" s="6">
        <v>0</v>
      </c>
      <c r="Q11" s="31">
        <f t="shared" si="12"/>
        <v>0</v>
      </c>
      <c r="R11" s="6">
        <v>0</v>
      </c>
      <c r="S11" s="31">
        <f t="shared" si="8"/>
        <v>0</v>
      </c>
      <c r="T11" s="6">
        <v>0</v>
      </c>
      <c r="U11" s="31">
        <f t="shared" si="9"/>
        <v>0</v>
      </c>
      <c r="V11" s="6">
        <v>0</v>
      </c>
      <c r="W11" s="31">
        <f t="shared" si="10"/>
        <v>0</v>
      </c>
      <c r="X11" s="6">
        <v>0</v>
      </c>
      <c r="Y11" s="31">
        <f t="shared" si="11"/>
        <v>0</v>
      </c>
    </row>
    <row r="12" spans="1:25" ht="12">
      <c r="A12" s="41" t="s">
        <v>78</v>
      </c>
      <c r="B12" s="6">
        <v>0</v>
      </c>
      <c r="C12" s="31">
        <f t="shared" si="3"/>
        <v>0</v>
      </c>
      <c r="D12" s="6">
        <v>0</v>
      </c>
      <c r="E12" s="31">
        <f t="shared" si="4"/>
        <v>0</v>
      </c>
      <c r="F12" s="6">
        <v>0</v>
      </c>
      <c r="G12" s="31">
        <f t="shared" si="5"/>
        <v>0</v>
      </c>
      <c r="H12" s="6">
        <v>0</v>
      </c>
      <c r="I12" s="31">
        <f t="shared" si="6"/>
        <v>0</v>
      </c>
      <c r="J12" s="6">
        <v>0</v>
      </c>
      <c r="K12" s="31">
        <f t="shared" si="7"/>
        <v>0</v>
      </c>
      <c r="L12" s="6">
        <v>0</v>
      </c>
      <c r="M12" s="31">
        <f t="shared" si="0"/>
        <v>0</v>
      </c>
      <c r="N12" s="6">
        <v>0</v>
      </c>
      <c r="O12" s="31">
        <f t="shared" si="1"/>
        <v>0</v>
      </c>
      <c r="P12" s="6">
        <v>0</v>
      </c>
      <c r="Q12" s="31">
        <f t="shared" si="12"/>
        <v>0</v>
      </c>
      <c r="R12" s="6">
        <v>0</v>
      </c>
      <c r="S12" s="31">
        <f t="shared" si="8"/>
        <v>0</v>
      </c>
      <c r="T12" s="6">
        <v>0</v>
      </c>
      <c r="U12" s="31">
        <f t="shared" si="9"/>
        <v>0</v>
      </c>
      <c r="V12" s="6">
        <v>0</v>
      </c>
      <c r="W12" s="31">
        <f t="shared" si="10"/>
        <v>0</v>
      </c>
      <c r="X12" s="6">
        <v>0</v>
      </c>
      <c r="Y12" s="31">
        <f t="shared" si="11"/>
        <v>0</v>
      </c>
    </row>
    <row r="13" spans="1:25" ht="24">
      <c r="A13" s="41" t="s">
        <v>79</v>
      </c>
      <c r="B13" s="6">
        <v>0</v>
      </c>
      <c r="C13" s="31">
        <f t="shared" si="3"/>
        <v>0</v>
      </c>
      <c r="D13" s="6">
        <v>0</v>
      </c>
      <c r="E13" s="31">
        <f t="shared" si="4"/>
        <v>0</v>
      </c>
      <c r="F13" s="6">
        <v>0</v>
      </c>
      <c r="G13" s="31">
        <f t="shared" si="5"/>
        <v>0</v>
      </c>
      <c r="H13" s="6">
        <v>0</v>
      </c>
      <c r="I13" s="31">
        <f t="shared" si="6"/>
        <v>0</v>
      </c>
      <c r="J13" s="6">
        <v>0</v>
      </c>
      <c r="K13" s="31">
        <f t="shared" si="7"/>
        <v>0</v>
      </c>
      <c r="L13" s="6">
        <v>0</v>
      </c>
      <c r="M13" s="31">
        <f t="shared" si="0"/>
        <v>0</v>
      </c>
      <c r="N13" s="6">
        <v>0</v>
      </c>
      <c r="O13" s="31">
        <f t="shared" si="1"/>
        <v>0</v>
      </c>
      <c r="P13" s="6">
        <v>0</v>
      </c>
      <c r="Q13" s="31">
        <f t="shared" si="12"/>
        <v>0</v>
      </c>
      <c r="R13" s="6">
        <v>0</v>
      </c>
      <c r="S13" s="31">
        <f t="shared" si="8"/>
        <v>0</v>
      </c>
      <c r="T13" s="6">
        <v>0</v>
      </c>
      <c r="U13" s="31">
        <f t="shared" si="9"/>
        <v>0</v>
      </c>
      <c r="V13" s="6">
        <v>0</v>
      </c>
      <c r="W13" s="31">
        <f t="shared" si="10"/>
        <v>0</v>
      </c>
      <c r="X13" s="6">
        <v>0</v>
      </c>
      <c r="Y13" s="31">
        <f t="shared" si="11"/>
        <v>0</v>
      </c>
    </row>
    <row r="14" spans="1:25" ht="24">
      <c r="A14" s="41" t="s">
        <v>80</v>
      </c>
      <c r="B14" s="6">
        <v>0</v>
      </c>
      <c r="C14" s="31">
        <f t="shared" si="3"/>
        <v>0</v>
      </c>
      <c r="D14" s="6">
        <v>0</v>
      </c>
      <c r="E14" s="31">
        <f t="shared" si="4"/>
        <v>0</v>
      </c>
      <c r="F14" s="6">
        <v>0</v>
      </c>
      <c r="G14" s="31">
        <f t="shared" si="5"/>
        <v>0</v>
      </c>
      <c r="H14" s="6">
        <v>0</v>
      </c>
      <c r="I14" s="31">
        <f t="shared" si="6"/>
        <v>0</v>
      </c>
      <c r="J14" s="6">
        <v>0</v>
      </c>
      <c r="K14" s="31">
        <f t="shared" si="7"/>
        <v>0</v>
      </c>
      <c r="L14" s="6">
        <v>0</v>
      </c>
      <c r="M14" s="31">
        <f t="shared" si="0"/>
        <v>0</v>
      </c>
      <c r="N14" s="6">
        <v>0</v>
      </c>
      <c r="O14" s="31">
        <f t="shared" si="1"/>
        <v>0</v>
      </c>
      <c r="P14" s="6">
        <v>0</v>
      </c>
      <c r="Q14" s="31">
        <f t="shared" si="12"/>
        <v>0</v>
      </c>
      <c r="R14" s="6">
        <v>0</v>
      </c>
      <c r="S14" s="31">
        <f t="shared" si="8"/>
        <v>0</v>
      </c>
      <c r="T14" s="6">
        <v>0</v>
      </c>
      <c r="U14" s="31">
        <f t="shared" si="9"/>
        <v>0</v>
      </c>
      <c r="V14" s="6">
        <v>0</v>
      </c>
      <c r="W14" s="31">
        <f t="shared" si="10"/>
        <v>0</v>
      </c>
      <c r="X14" s="6">
        <v>0</v>
      </c>
      <c r="Y14" s="31">
        <f t="shared" si="11"/>
        <v>0</v>
      </c>
    </row>
    <row r="15" spans="1:25" ht="24">
      <c r="A15" s="41" t="s">
        <v>81</v>
      </c>
      <c r="B15" s="6">
        <v>0</v>
      </c>
      <c r="C15" s="31">
        <f t="shared" si="3"/>
        <v>0</v>
      </c>
      <c r="D15" s="6">
        <v>0</v>
      </c>
      <c r="E15" s="31">
        <f t="shared" si="4"/>
        <v>0</v>
      </c>
      <c r="F15" s="6">
        <v>0</v>
      </c>
      <c r="G15" s="31">
        <f t="shared" si="5"/>
        <v>0</v>
      </c>
      <c r="H15" s="6">
        <v>0</v>
      </c>
      <c r="I15" s="31">
        <f t="shared" si="6"/>
        <v>0</v>
      </c>
      <c r="J15" s="6">
        <v>0</v>
      </c>
      <c r="K15" s="31">
        <f t="shared" si="7"/>
        <v>0</v>
      </c>
      <c r="L15" s="6">
        <v>0</v>
      </c>
      <c r="M15" s="31">
        <f t="shared" si="0"/>
        <v>0</v>
      </c>
      <c r="N15" s="6">
        <v>0</v>
      </c>
      <c r="O15" s="31">
        <f t="shared" si="1"/>
        <v>0</v>
      </c>
      <c r="P15" s="6">
        <v>0</v>
      </c>
      <c r="Q15" s="31">
        <f t="shared" si="12"/>
        <v>0</v>
      </c>
      <c r="R15" s="6">
        <v>0</v>
      </c>
      <c r="S15" s="31">
        <f t="shared" si="8"/>
        <v>0</v>
      </c>
      <c r="T15" s="6">
        <v>0</v>
      </c>
      <c r="U15" s="31">
        <f t="shared" si="9"/>
        <v>0</v>
      </c>
      <c r="V15" s="6">
        <v>0</v>
      </c>
      <c r="W15" s="31">
        <f t="shared" si="10"/>
        <v>0</v>
      </c>
      <c r="X15" s="6">
        <v>0</v>
      </c>
      <c r="Y15" s="31">
        <f t="shared" si="11"/>
        <v>0</v>
      </c>
    </row>
    <row r="16" spans="1:25" ht="12">
      <c r="A16" s="41" t="s">
        <v>82</v>
      </c>
      <c r="B16" s="6">
        <v>2017820</v>
      </c>
      <c r="C16" s="31">
        <f t="shared" si="3"/>
        <v>0.0002</v>
      </c>
      <c r="D16" s="6">
        <v>2000620</v>
      </c>
      <c r="E16" s="31">
        <f t="shared" si="4"/>
        <v>0.0003</v>
      </c>
      <c r="F16" s="6">
        <v>1888920</v>
      </c>
      <c r="G16" s="31">
        <f t="shared" si="5"/>
        <v>0.0002</v>
      </c>
      <c r="H16" s="6">
        <v>1910900</v>
      </c>
      <c r="I16" s="31">
        <f>+ROUNDDOWN(H16/H$39,4)</f>
        <v>0.0002</v>
      </c>
      <c r="J16" s="6">
        <v>1836360</v>
      </c>
      <c r="K16" s="31">
        <f>+ROUNDUP(J16/J$39,4)</f>
        <v>0.00030000000000000003</v>
      </c>
      <c r="L16" s="6">
        <v>1782880</v>
      </c>
      <c r="M16" s="31">
        <f t="shared" si="0"/>
        <v>0.0003</v>
      </c>
      <c r="N16" s="6">
        <v>1887440</v>
      </c>
      <c r="O16" s="31">
        <f t="shared" si="1"/>
        <v>0.0003</v>
      </c>
      <c r="P16" s="6">
        <v>1893280</v>
      </c>
      <c r="Q16" s="31">
        <f t="shared" si="12"/>
        <v>0.0003</v>
      </c>
      <c r="R16" s="6">
        <v>1891400</v>
      </c>
      <c r="S16" s="31">
        <f t="shared" si="8"/>
        <v>0.0003</v>
      </c>
      <c r="T16" s="6">
        <v>1865900</v>
      </c>
      <c r="U16" s="31">
        <f t="shared" si="9"/>
        <v>0.0003</v>
      </c>
      <c r="V16" s="6">
        <v>1923440</v>
      </c>
      <c r="W16" s="31">
        <f t="shared" si="10"/>
        <v>0.0003</v>
      </c>
      <c r="X16" s="6">
        <v>1940760</v>
      </c>
      <c r="Y16" s="31">
        <f t="shared" si="11"/>
        <v>0.0003</v>
      </c>
    </row>
    <row r="17" spans="1:25" ht="24">
      <c r="A17" s="41" t="s">
        <v>83</v>
      </c>
      <c r="B17" s="6">
        <v>0</v>
      </c>
      <c r="C17" s="31">
        <f t="shared" si="3"/>
        <v>0</v>
      </c>
      <c r="D17" s="6">
        <v>0</v>
      </c>
      <c r="E17" s="31">
        <f t="shared" si="4"/>
        <v>0</v>
      </c>
      <c r="F17" s="6">
        <v>0</v>
      </c>
      <c r="G17" s="31">
        <f t="shared" si="5"/>
        <v>0</v>
      </c>
      <c r="H17" s="6">
        <v>0</v>
      </c>
      <c r="I17" s="31">
        <f t="shared" si="6"/>
        <v>0</v>
      </c>
      <c r="J17" s="6">
        <v>0</v>
      </c>
      <c r="K17" s="31">
        <f t="shared" si="7"/>
        <v>0</v>
      </c>
      <c r="L17" s="6">
        <v>0</v>
      </c>
      <c r="M17" s="31">
        <f aca="true" t="shared" si="13" ref="M17:M38">+ROUND(L17/L$39,4)</f>
        <v>0</v>
      </c>
      <c r="N17" s="6">
        <v>0</v>
      </c>
      <c r="O17" s="31">
        <f t="shared" si="1"/>
        <v>0</v>
      </c>
      <c r="P17" s="6">
        <v>0</v>
      </c>
      <c r="Q17" s="31">
        <f t="shared" si="12"/>
        <v>0</v>
      </c>
      <c r="R17" s="6">
        <v>0</v>
      </c>
      <c r="S17" s="31">
        <f t="shared" si="8"/>
        <v>0</v>
      </c>
      <c r="T17" s="6">
        <v>0</v>
      </c>
      <c r="U17" s="31">
        <f t="shared" si="9"/>
        <v>0</v>
      </c>
      <c r="V17" s="6">
        <v>0</v>
      </c>
      <c r="W17" s="31">
        <f t="shared" si="10"/>
        <v>0</v>
      </c>
      <c r="X17" s="6">
        <v>0</v>
      </c>
      <c r="Y17" s="31">
        <f t="shared" si="11"/>
        <v>0</v>
      </c>
    </row>
    <row r="18" spans="1:25" ht="24">
      <c r="A18" s="41" t="s">
        <v>84</v>
      </c>
      <c r="B18" s="6">
        <v>202880230</v>
      </c>
      <c r="C18" s="31">
        <f t="shared" si="3"/>
        <v>0.0235</v>
      </c>
      <c r="D18" s="6">
        <v>202102760</v>
      </c>
      <c r="E18" s="31">
        <f t="shared" si="4"/>
        <v>0.0254</v>
      </c>
      <c r="F18" s="6">
        <v>196657030</v>
      </c>
      <c r="G18" s="31">
        <f t="shared" si="5"/>
        <v>0.0238</v>
      </c>
      <c r="H18" s="6">
        <v>194042230</v>
      </c>
      <c r="I18" s="31">
        <f t="shared" si="6"/>
        <v>0.0255</v>
      </c>
      <c r="J18" s="6">
        <v>195219690</v>
      </c>
      <c r="K18" s="31">
        <f t="shared" si="7"/>
        <v>0.026</v>
      </c>
      <c r="L18" s="6">
        <v>193381860</v>
      </c>
      <c r="M18" s="31">
        <f t="shared" si="13"/>
        <v>0.0272</v>
      </c>
      <c r="N18" s="6">
        <v>232610030</v>
      </c>
      <c r="O18" s="31">
        <f t="shared" si="1"/>
        <v>0.0324</v>
      </c>
      <c r="P18" s="6">
        <v>226710570</v>
      </c>
      <c r="Q18" s="31">
        <f t="shared" si="12"/>
        <v>0.0332</v>
      </c>
      <c r="R18" s="6">
        <v>224180950</v>
      </c>
      <c r="S18" s="31">
        <f t="shared" si="8"/>
        <v>0.0352</v>
      </c>
      <c r="T18" s="6">
        <v>219304550</v>
      </c>
      <c r="U18" s="31">
        <f t="shared" si="9"/>
        <v>0.0321</v>
      </c>
      <c r="V18" s="6">
        <v>228076420</v>
      </c>
      <c r="W18" s="31">
        <f t="shared" si="10"/>
        <v>0.0306</v>
      </c>
      <c r="X18" s="6">
        <v>229122590</v>
      </c>
      <c r="Y18" s="31">
        <f t="shared" si="11"/>
        <v>0.0306</v>
      </c>
    </row>
    <row r="19" spans="1:25" ht="24">
      <c r="A19" s="41" t="s">
        <v>85</v>
      </c>
      <c r="B19" s="6">
        <v>0</v>
      </c>
      <c r="C19" s="31">
        <f t="shared" si="3"/>
        <v>0</v>
      </c>
      <c r="D19" s="6">
        <v>0</v>
      </c>
      <c r="E19" s="31">
        <f t="shared" si="4"/>
        <v>0</v>
      </c>
      <c r="F19" s="6">
        <v>0</v>
      </c>
      <c r="G19" s="31">
        <f t="shared" si="5"/>
        <v>0</v>
      </c>
      <c r="H19" s="6">
        <v>0</v>
      </c>
      <c r="I19" s="31">
        <f t="shared" si="6"/>
        <v>0</v>
      </c>
      <c r="J19" s="6">
        <v>0</v>
      </c>
      <c r="K19" s="31">
        <f t="shared" si="7"/>
        <v>0</v>
      </c>
      <c r="L19" s="6">
        <v>0</v>
      </c>
      <c r="M19" s="31">
        <f t="shared" si="13"/>
        <v>0</v>
      </c>
      <c r="N19" s="6">
        <v>0</v>
      </c>
      <c r="O19" s="31">
        <f t="shared" si="1"/>
        <v>0</v>
      </c>
      <c r="P19" s="6">
        <v>0</v>
      </c>
      <c r="Q19" s="31">
        <f t="shared" si="12"/>
        <v>0</v>
      </c>
      <c r="R19" s="6">
        <v>0</v>
      </c>
      <c r="S19" s="31">
        <f t="shared" si="8"/>
        <v>0</v>
      </c>
      <c r="T19" s="6">
        <v>0</v>
      </c>
      <c r="U19" s="31">
        <f t="shared" si="9"/>
        <v>0</v>
      </c>
      <c r="V19" s="6">
        <v>0</v>
      </c>
      <c r="W19" s="31">
        <f t="shared" si="10"/>
        <v>0</v>
      </c>
      <c r="X19" s="6">
        <v>0</v>
      </c>
      <c r="Y19" s="31">
        <f t="shared" si="11"/>
        <v>0</v>
      </c>
    </row>
    <row r="20" spans="1:25" ht="12">
      <c r="A20" s="42" t="s">
        <v>86</v>
      </c>
      <c r="B20" s="6">
        <v>0</v>
      </c>
      <c r="C20" s="31">
        <f t="shared" si="3"/>
        <v>0</v>
      </c>
      <c r="D20" s="6">
        <v>0</v>
      </c>
      <c r="E20" s="31">
        <f t="shared" si="4"/>
        <v>0</v>
      </c>
      <c r="F20" s="6">
        <v>0</v>
      </c>
      <c r="G20" s="31">
        <f t="shared" si="5"/>
        <v>0</v>
      </c>
      <c r="H20" s="6">
        <v>0</v>
      </c>
      <c r="I20" s="31">
        <f t="shared" si="6"/>
        <v>0</v>
      </c>
      <c r="J20" s="6">
        <v>0</v>
      </c>
      <c r="K20" s="31">
        <f t="shared" si="7"/>
        <v>0</v>
      </c>
      <c r="L20" s="6">
        <v>0</v>
      </c>
      <c r="M20" s="31">
        <f t="shared" si="13"/>
        <v>0</v>
      </c>
      <c r="N20" s="6">
        <v>0</v>
      </c>
      <c r="O20" s="31">
        <f t="shared" si="1"/>
        <v>0</v>
      </c>
      <c r="P20" s="6">
        <v>0</v>
      </c>
      <c r="Q20" s="31">
        <f t="shared" si="12"/>
        <v>0</v>
      </c>
      <c r="R20" s="6">
        <v>0</v>
      </c>
      <c r="S20" s="31">
        <f t="shared" si="8"/>
        <v>0</v>
      </c>
      <c r="T20" s="6">
        <v>0</v>
      </c>
      <c r="U20" s="31">
        <f t="shared" si="9"/>
        <v>0</v>
      </c>
      <c r="V20" s="6">
        <v>0</v>
      </c>
      <c r="W20" s="31">
        <f t="shared" si="10"/>
        <v>0</v>
      </c>
      <c r="X20" s="6">
        <v>0</v>
      </c>
      <c r="Y20" s="31">
        <f t="shared" si="11"/>
        <v>0</v>
      </c>
    </row>
    <row r="21" spans="1:25" ht="36">
      <c r="A21" s="43" t="s">
        <v>87</v>
      </c>
      <c r="B21" s="6">
        <v>0</v>
      </c>
      <c r="C21" s="31">
        <f t="shared" si="3"/>
        <v>0</v>
      </c>
      <c r="D21" s="6">
        <v>0</v>
      </c>
      <c r="E21" s="31">
        <f t="shared" si="4"/>
        <v>0</v>
      </c>
      <c r="F21" s="6">
        <v>0</v>
      </c>
      <c r="G21" s="31">
        <f t="shared" si="5"/>
        <v>0</v>
      </c>
      <c r="H21" s="6">
        <v>0</v>
      </c>
      <c r="I21" s="31">
        <f t="shared" si="6"/>
        <v>0</v>
      </c>
      <c r="J21" s="6">
        <v>0</v>
      </c>
      <c r="K21" s="31">
        <f t="shared" si="7"/>
        <v>0</v>
      </c>
      <c r="L21" s="6">
        <v>0</v>
      </c>
      <c r="M21" s="31">
        <f t="shared" si="13"/>
        <v>0</v>
      </c>
      <c r="N21" s="6">
        <v>0</v>
      </c>
      <c r="O21" s="31">
        <f t="shared" si="1"/>
        <v>0</v>
      </c>
      <c r="P21" s="6">
        <v>0</v>
      </c>
      <c r="Q21" s="31">
        <f t="shared" si="12"/>
        <v>0</v>
      </c>
      <c r="R21" s="6">
        <v>0</v>
      </c>
      <c r="S21" s="31">
        <f t="shared" si="8"/>
        <v>0</v>
      </c>
      <c r="T21" s="6">
        <v>0</v>
      </c>
      <c r="U21" s="31">
        <f t="shared" si="9"/>
        <v>0</v>
      </c>
      <c r="V21" s="6">
        <v>0</v>
      </c>
      <c r="W21" s="31">
        <f t="shared" si="10"/>
        <v>0</v>
      </c>
      <c r="X21" s="6">
        <v>0</v>
      </c>
      <c r="Y21" s="31">
        <f t="shared" si="11"/>
        <v>0</v>
      </c>
    </row>
    <row r="22" spans="1:25" ht="24">
      <c r="A22" s="43" t="s">
        <v>88</v>
      </c>
      <c r="B22" s="6">
        <v>0</v>
      </c>
      <c r="C22" s="31">
        <f t="shared" si="3"/>
        <v>0</v>
      </c>
      <c r="D22" s="6">
        <v>0</v>
      </c>
      <c r="E22" s="31">
        <f t="shared" si="4"/>
        <v>0</v>
      </c>
      <c r="F22" s="6">
        <v>0</v>
      </c>
      <c r="G22" s="31">
        <f t="shared" si="5"/>
        <v>0</v>
      </c>
      <c r="H22" s="6">
        <v>0</v>
      </c>
      <c r="I22" s="31">
        <f t="shared" si="6"/>
        <v>0</v>
      </c>
      <c r="J22" s="6">
        <v>0</v>
      </c>
      <c r="K22" s="31">
        <f t="shared" si="7"/>
        <v>0</v>
      </c>
      <c r="L22" s="6">
        <v>0</v>
      </c>
      <c r="M22" s="31">
        <f t="shared" si="13"/>
        <v>0</v>
      </c>
      <c r="N22" s="6">
        <v>0</v>
      </c>
      <c r="O22" s="31">
        <f t="shared" si="1"/>
        <v>0</v>
      </c>
      <c r="P22" s="6">
        <v>0</v>
      </c>
      <c r="Q22" s="31">
        <f t="shared" si="12"/>
        <v>0</v>
      </c>
      <c r="R22" s="6">
        <v>0</v>
      </c>
      <c r="S22" s="31">
        <f t="shared" si="8"/>
        <v>0</v>
      </c>
      <c r="T22" s="6">
        <v>0</v>
      </c>
      <c r="U22" s="31">
        <f t="shared" si="9"/>
        <v>0</v>
      </c>
      <c r="V22" s="6">
        <v>0</v>
      </c>
      <c r="W22" s="31">
        <f t="shared" si="10"/>
        <v>0</v>
      </c>
      <c r="X22" s="6">
        <v>0</v>
      </c>
      <c r="Y22" s="31">
        <f t="shared" si="11"/>
        <v>0</v>
      </c>
    </row>
    <row r="23" spans="1:25" ht="36">
      <c r="A23" s="43" t="s">
        <v>89</v>
      </c>
      <c r="B23" s="6">
        <v>0</v>
      </c>
      <c r="C23" s="31">
        <f t="shared" si="3"/>
        <v>0</v>
      </c>
      <c r="D23" s="6">
        <v>0</v>
      </c>
      <c r="E23" s="31">
        <f t="shared" si="4"/>
        <v>0</v>
      </c>
      <c r="F23" s="6">
        <v>0</v>
      </c>
      <c r="G23" s="31">
        <f t="shared" si="5"/>
        <v>0</v>
      </c>
      <c r="H23" s="6">
        <v>0</v>
      </c>
      <c r="I23" s="31">
        <f t="shared" si="6"/>
        <v>0</v>
      </c>
      <c r="J23" s="6">
        <v>0</v>
      </c>
      <c r="K23" s="31">
        <f t="shared" si="7"/>
        <v>0</v>
      </c>
      <c r="L23" s="6">
        <v>0</v>
      </c>
      <c r="M23" s="31">
        <f t="shared" si="13"/>
        <v>0</v>
      </c>
      <c r="N23" s="6">
        <v>0</v>
      </c>
      <c r="O23" s="31">
        <f t="shared" si="1"/>
        <v>0</v>
      </c>
      <c r="P23" s="6">
        <v>0</v>
      </c>
      <c r="Q23" s="31">
        <f t="shared" si="12"/>
        <v>0</v>
      </c>
      <c r="R23" s="6">
        <v>0</v>
      </c>
      <c r="S23" s="31">
        <f t="shared" si="8"/>
        <v>0</v>
      </c>
      <c r="T23" s="6">
        <v>0</v>
      </c>
      <c r="U23" s="31">
        <f t="shared" si="9"/>
        <v>0</v>
      </c>
      <c r="V23" s="6">
        <v>0</v>
      </c>
      <c r="W23" s="31">
        <f t="shared" si="10"/>
        <v>0</v>
      </c>
      <c r="X23" s="6">
        <v>0</v>
      </c>
      <c r="Y23" s="31">
        <f t="shared" si="11"/>
        <v>0</v>
      </c>
    </row>
    <row r="24" spans="1:25" ht="36">
      <c r="A24" s="43" t="s">
        <v>90</v>
      </c>
      <c r="B24" s="6">
        <v>0</v>
      </c>
      <c r="C24" s="31">
        <f t="shared" si="3"/>
        <v>0</v>
      </c>
      <c r="D24" s="6">
        <v>0</v>
      </c>
      <c r="E24" s="31">
        <f t="shared" si="4"/>
        <v>0</v>
      </c>
      <c r="F24" s="6">
        <v>0</v>
      </c>
      <c r="G24" s="31">
        <f t="shared" si="5"/>
        <v>0</v>
      </c>
      <c r="H24" s="6">
        <v>0</v>
      </c>
      <c r="I24" s="31">
        <f t="shared" si="6"/>
        <v>0</v>
      </c>
      <c r="J24" s="6">
        <v>0</v>
      </c>
      <c r="K24" s="31">
        <f t="shared" si="7"/>
        <v>0</v>
      </c>
      <c r="L24" s="6">
        <v>0</v>
      </c>
      <c r="M24" s="31">
        <f t="shared" si="13"/>
        <v>0</v>
      </c>
      <c r="N24" s="6">
        <v>0</v>
      </c>
      <c r="O24" s="31">
        <f t="shared" si="1"/>
        <v>0</v>
      </c>
      <c r="P24" s="6">
        <v>0</v>
      </c>
      <c r="Q24" s="31">
        <f t="shared" si="12"/>
        <v>0</v>
      </c>
      <c r="R24" s="6">
        <v>0</v>
      </c>
      <c r="S24" s="31">
        <f t="shared" si="8"/>
        <v>0</v>
      </c>
      <c r="T24" s="6">
        <v>0</v>
      </c>
      <c r="U24" s="31">
        <f t="shared" si="9"/>
        <v>0</v>
      </c>
      <c r="V24" s="6">
        <v>0</v>
      </c>
      <c r="W24" s="31">
        <f t="shared" si="10"/>
        <v>0</v>
      </c>
      <c r="X24" s="6">
        <v>0</v>
      </c>
      <c r="Y24" s="31">
        <f t="shared" si="11"/>
        <v>0</v>
      </c>
    </row>
    <row r="25" spans="1:25" ht="36">
      <c r="A25" s="43" t="s">
        <v>91</v>
      </c>
      <c r="B25" s="6">
        <v>0</v>
      </c>
      <c r="C25" s="31">
        <f t="shared" si="3"/>
        <v>0</v>
      </c>
      <c r="D25" s="6">
        <v>0</v>
      </c>
      <c r="E25" s="31">
        <f t="shared" si="4"/>
        <v>0</v>
      </c>
      <c r="F25" s="6">
        <v>0</v>
      </c>
      <c r="G25" s="31">
        <f t="shared" si="5"/>
        <v>0</v>
      </c>
      <c r="H25" s="6">
        <v>0</v>
      </c>
      <c r="I25" s="31">
        <f t="shared" si="6"/>
        <v>0</v>
      </c>
      <c r="J25" s="6">
        <v>0</v>
      </c>
      <c r="K25" s="31">
        <f t="shared" si="7"/>
        <v>0</v>
      </c>
      <c r="L25" s="6">
        <v>0</v>
      </c>
      <c r="M25" s="31">
        <f t="shared" si="13"/>
        <v>0</v>
      </c>
      <c r="N25" s="6">
        <v>0</v>
      </c>
      <c r="O25" s="31">
        <f t="shared" si="1"/>
        <v>0</v>
      </c>
      <c r="P25" s="6">
        <v>0</v>
      </c>
      <c r="Q25" s="31">
        <f t="shared" si="12"/>
        <v>0</v>
      </c>
      <c r="R25" s="6">
        <v>0</v>
      </c>
      <c r="S25" s="31">
        <f t="shared" si="8"/>
        <v>0</v>
      </c>
      <c r="T25" s="6">
        <v>0</v>
      </c>
      <c r="U25" s="31">
        <f t="shared" si="9"/>
        <v>0</v>
      </c>
      <c r="V25" s="6">
        <v>0</v>
      </c>
      <c r="W25" s="31">
        <f t="shared" si="10"/>
        <v>0</v>
      </c>
      <c r="X25" s="6">
        <v>0</v>
      </c>
      <c r="Y25" s="31">
        <f t="shared" si="11"/>
        <v>0</v>
      </c>
    </row>
    <row r="26" spans="1:25" ht="24">
      <c r="A26" s="43" t="s">
        <v>92</v>
      </c>
      <c r="B26" s="6">
        <v>377473537.44</v>
      </c>
      <c r="C26" s="31">
        <f t="shared" si="3"/>
        <v>0.0437</v>
      </c>
      <c r="D26" s="6">
        <v>380673360.78</v>
      </c>
      <c r="E26" s="31">
        <f t="shared" si="4"/>
        <v>0.0479</v>
      </c>
      <c r="F26" s="6">
        <v>360903558.76</v>
      </c>
      <c r="G26" s="31">
        <f t="shared" si="5"/>
        <v>0.0437</v>
      </c>
      <c r="H26" s="6">
        <v>362326841</v>
      </c>
      <c r="I26" s="31">
        <f t="shared" si="6"/>
        <v>0.0476</v>
      </c>
      <c r="J26" s="6">
        <v>350337019.08</v>
      </c>
      <c r="K26" s="31">
        <f t="shared" si="7"/>
        <v>0.0467</v>
      </c>
      <c r="L26" s="6">
        <v>373708991.54</v>
      </c>
      <c r="M26" s="31">
        <f t="shared" si="13"/>
        <v>0.0526</v>
      </c>
      <c r="N26" s="6">
        <v>377757662.13</v>
      </c>
      <c r="O26" s="31">
        <f t="shared" si="1"/>
        <v>0.0526</v>
      </c>
      <c r="P26" s="6">
        <v>395584651.07</v>
      </c>
      <c r="Q26" s="31">
        <f t="shared" si="12"/>
        <v>0.0579</v>
      </c>
      <c r="R26" s="6">
        <v>396922869.13</v>
      </c>
      <c r="S26" s="31">
        <f t="shared" si="8"/>
        <v>0.0624</v>
      </c>
      <c r="T26" s="6">
        <v>387969641.9</v>
      </c>
      <c r="U26" s="31">
        <f t="shared" si="9"/>
        <v>0.0567</v>
      </c>
      <c r="V26" s="6">
        <v>390872178.43</v>
      </c>
      <c r="W26" s="31">
        <f t="shared" si="10"/>
        <v>0.0524</v>
      </c>
      <c r="X26" s="6">
        <v>407305297.62</v>
      </c>
      <c r="Y26" s="31">
        <f t="shared" si="11"/>
        <v>0.0544</v>
      </c>
    </row>
    <row r="27" spans="1:25" ht="24">
      <c r="A27" s="43" t="s">
        <v>93</v>
      </c>
      <c r="B27" s="6">
        <v>153602265.9</v>
      </c>
      <c r="C27" s="31">
        <f t="shared" si="3"/>
        <v>0.0178</v>
      </c>
      <c r="D27" s="6">
        <v>152914672.5</v>
      </c>
      <c r="E27" s="31">
        <f t="shared" si="4"/>
        <v>0.0192</v>
      </c>
      <c r="F27" s="6">
        <v>145457661.4</v>
      </c>
      <c r="G27" s="31">
        <f t="shared" si="5"/>
        <v>0.0176</v>
      </c>
      <c r="H27" s="6">
        <v>146044774.2</v>
      </c>
      <c r="I27" s="31">
        <f t="shared" si="6"/>
        <v>0.0192</v>
      </c>
      <c r="J27" s="6">
        <v>146709276.3</v>
      </c>
      <c r="K27" s="31">
        <f t="shared" si="7"/>
        <v>0.0196</v>
      </c>
      <c r="L27" s="6">
        <v>146214313.1</v>
      </c>
      <c r="M27" s="31">
        <f t="shared" si="13"/>
        <v>0.0206</v>
      </c>
      <c r="N27" s="6">
        <v>147125465.5</v>
      </c>
      <c r="O27" s="31">
        <f t="shared" si="1"/>
        <v>0.0205</v>
      </c>
      <c r="P27" s="6">
        <v>149184379</v>
      </c>
      <c r="Q27" s="31">
        <f t="shared" si="12"/>
        <v>0.0218</v>
      </c>
      <c r="R27" s="6">
        <v>145190773.8</v>
      </c>
      <c r="S27" s="31">
        <f t="shared" si="8"/>
        <v>0.0228</v>
      </c>
      <c r="T27" s="6">
        <v>147994206.2</v>
      </c>
      <c r="U27" s="31">
        <f t="shared" si="9"/>
        <v>0.0216</v>
      </c>
      <c r="V27" s="6">
        <v>151002174.8</v>
      </c>
      <c r="W27" s="31">
        <f t="shared" si="10"/>
        <v>0.0202</v>
      </c>
      <c r="X27" s="6">
        <v>149546995.6</v>
      </c>
      <c r="Y27" s="31">
        <f t="shared" si="11"/>
        <v>0.02</v>
      </c>
    </row>
    <row r="28" spans="1:25" ht="24">
      <c r="A28" s="43" t="s">
        <v>0</v>
      </c>
      <c r="B28" s="6">
        <v>0</v>
      </c>
      <c r="C28" s="31">
        <f t="shared" si="3"/>
        <v>0</v>
      </c>
      <c r="D28" s="6">
        <v>0</v>
      </c>
      <c r="E28" s="31">
        <f t="shared" si="4"/>
        <v>0</v>
      </c>
      <c r="F28" s="6">
        <v>0</v>
      </c>
      <c r="G28" s="31">
        <f t="shared" si="5"/>
        <v>0</v>
      </c>
      <c r="H28" s="6">
        <v>0</v>
      </c>
      <c r="I28" s="31">
        <f t="shared" si="6"/>
        <v>0</v>
      </c>
      <c r="J28" s="6">
        <v>0</v>
      </c>
      <c r="K28" s="31">
        <f t="shared" si="7"/>
        <v>0</v>
      </c>
      <c r="L28" s="6">
        <v>0</v>
      </c>
      <c r="M28" s="31">
        <f t="shared" si="13"/>
        <v>0</v>
      </c>
      <c r="N28" s="6">
        <v>0</v>
      </c>
      <c r="O28" s="31">
        <f t="shared" si="1"/>
        <v>0</v>
      </c>
      <c r="P28" s="6">
        <v>0</v>
      </c>
      <c r="Q28" s="31">
        <f t="shared" si="12"/>
        <v>0</v>
      </c>
      <c r="R28" s="6">
        <v>0</v>
      </c>
      <c r="S28" s="31">
        <f t="shared" si="8"/>
        <v>0</v>
      </c>
      <c r="T28" s="6">
        <v>0</v>
      </c>
      <c r="U28" s="31">
        <f t="shared" si="9"/>
        <v>0</v>
      </c>
      <c r="V28" s="6">
        <v>0</v>
      </c>
      <c r="W28" s="31">
        <f t="shared" si="10"/>
        <v>0</v>
      </c>
      <c r="X28" s="6">
        <v>0</v>
      </c>
      <c r="Y28" s="31">
        <f t="shared" si="11"/>
        <v>0</v>
      </c>
    </row>
    <row r="29" spans="1:25" ht="24">
      <c r="A29" s="43" t="s">
        <v>1</v>
      </c>
      <c r="B29" s="6">
        <v>0</v>
      </c>
      <c r="C29" s="31">
        <f t="shared" si="3"/>
        <v>0</v>
      </c>
      <c r="D29" s="6">
        <v>0</v>
      </c>
      <c r="E29" s="31">
        <f t="shared" si="4"/>
        <v>0</v>
      </c>
      <c r="F29" s="6">
        <v>0</v>
      </c>
      <c r="G29" s="31">
        <f t="shared" si="5"/>
        <v>0</v>
      </c>
      <c r="H29" s="6">
        <v>0</v>
      </c>
      <c r="I29" s="31">
        <f t="shared" si="6"/>
        <v>0</v>
      </c>
      <c r="J29" s="6">
        <v>0</v>
      </c>
      <c r="K29" s="31">
        <f t="shared" si="7"/>
        <v>0</v>
      </c>
      <c r="L29" s="6">
        <v>0</v>
      </c>
      <c r="M29" s="31">
        <f t="shared" si="13"/>
        <v>0</v>
      </c>
      <c r="N29" s="6">
        <v>0</v>
      </c>
      <c r="O29" s="31">
        <f t="shared" si="1"/>
        <v>0</v>
      </c>
      <c r="P29" s="6">
        <v>0</v>
      </c>
      <c r="Q29" s="31">
        <f t="shared" si="12"/>
        <v>0</v>
      </c>
      <c r="R29" s="6">
        <v>0</v>
      </c>
      <c r="S29" s="31">
        <f t="shared" si="8"/>
        <v>0</v>
      </c>
      <c r="T29" s="6">
        <v>0</v>
      </c>
      <c r="U29" s="31">
        <f t="shared" si="9"/>
        <v>0</v>
      </c>
      <c r="V29" s="6">
        <v>0</v>
      </c>
      <c r="W29" s="31">
        <f t="shared" si="10"/>
        <v>0</v>
      </c>
      <c r="X29" s="6">
        <v>0</v>
      </c>
      <c r="Y29" s="31">
        <f t="shared" si="11"/>
        <v>0</v>
      </c>
    </row>
    <row r="30" spans="1:25" ht="12">
      <c r="A30" s="43" t="s">
        <v>2</v>
      </c>
      <c r="B30" s="6">
        <v>0</v>
      </c>
      <c r="C30" s="31">
        <f t="shared" si="3"/>
        <v>0</v>
      </c>
      <c r="D30" s="6">
        <v>0</v>
      </c>
      <c r="E30" s="31">
        <f t="shared" si="4"/>
        <v>0</v>
      </c>
      <c r="F30" s="6">
        <v>0</v>
      </c>
      <c r="G30" s="31">
        <f t="shared" si="5"/>
        <v>0</v>
      </c>
      <c r="H30" s="6">
        <v>0</v>
      </c>
      <c r="I30" s="31">
        <f t="shared" si="6"/>
        <v>0</v>
      </c>
      <c r="J30" s="6">
        <v>0</v>
      </c>
      <c r="K30" s="31">
        <f t="shared" si="7"/>
        <v>0</v>
      </c>
      <c r="L30" s="6">
        <v>0</v>
      </c>
      <c r="M30" s="31">
        <f t="shared" si="13"/>
        <v>0</v>
      </c>
      <c r="N30" s="6">
        <v>0</v>
      </c>
      <c r="O30" s="31">
        <f t="shared" si="1"/>
        <v>0</v>
      </c>
      <c r="P30" s="6">
        <v>0</v>
      </c>
      <c r="Q30" s="31">
        <f t="shared" si="12"/>
        <v>0</v>
      </c>
      <c r="R30" s="6">
        <v>0</v>
      </c>
      <c r="S30" s="31">
        <f t="shared" si="8"/>
        <v>0</v>
      </c>
      <c r="T30" s="6">
        <v>0</v>
      </c>
      <c r="U30" s="31">
        <f t="shared" si="9"/>
        <v>0</v>
      </c>
      <c r="V30" s="6">
        <v>0</v>
      </c>
      <c r="W30" s="31">
        <f t="shared" si="10"/>
        <v>0</v>
      </c>
      <c r="X30" s="6">
        <v>0</v>
      </c>
      <c r="Y30" s="31">
        <f t="shared" si="11"/>
        <v>0</v>
      </c>
    </row>
    <row r="31" spans="1:25" ht="60">
      <c r="A31" s="43" t="s">
        <v>3</v>
      </c>
      <c r="B31" s="6">
        <v>0</v>
      </c>
      <c r="C31" s="31">
        <f t="shared" si="3"/>
        <v>0</v>
      </c>
      <c r="D31" s="6">
        <v>0</v>
      </c>
      <c r="E31" s="31">
        <f t="shared" si="4"/>
        <v>0</v>
      </c>
      <c r="F31" s="6">
        <v>0</v>
      </c>
      <c r="G31" s="31">
        <f t="shared" si="5"/>
        <v>0</v>
      </c>
      <c r="H31" s="6">
        <v>0</v>
      </c>
      <c r="I31" s="31">
        <f t="shared" si="6"/>
        <v>0</v>
      </c>
      <c r="J31" s="6">
        <v>0</v>
      </c>
      <c r="K31" s="31">
        <f t="shared" si="7"/>
        <v>0</v>
      </c>
      <c r="L31" s="6">
        <v>0</v>
      </c>
      <c r="M31" s="31">
        <f t="shared" si="13"/>
        <v>0</v>
      </c>
      <c r="N31" s="6">
        <v>0</v>
      </c>
      <c r="O31" s="31">
        <f t="shared" si="1"/>
        <v>0</v>
      </c>
      <c r="P31" s="6">
        <v>0</v>
      </c>
      <c r="Q31" s="31">
        <f t="shared" si="12"/>
        <v>0</v>
      </c>
      <c r="R31" s="6">
        <v>0</v>
      </c>
      <c r="S31" s="31">
        <f t="shared" si="8"/>
        <v>0</v>
      </c>
      <c r="T31" s="6">
        <v>0</v>
      </c>
      <c r="U31" s="31">
        <f t="shared" si="9"/>
        <v>0</v>
      </c>
      <c r="V31" s="6">
        <v>0</v>
      </c>
      <c r="W31" s="31">
        <f t="shared" si="10"/>
        <v>0</v>
      </c>
      <c r="X31" s="6">
        <v>0</v>
      </c>
      <c r="Y31" s="31">
        <f t="shared" si="11"/>
        <v>0</v>
      </c>
    </row>
    <row r="32" spans="1:25" ht="12">
      <c r="A32" s="43" t="s">
        <v>4</v>
      </c>
      <c r="B32" s="6">
        <v>0</v>
      </c>
      <c r="C32" s="31">
        <f t="shared" si="3"/>
        <v>0</v>
      </c>
      <c r="D32" s="6">
        <v>0</v>
      </c>
      <c r="E32" s="31">
        <f t="shared" si="4"/>
        <v>0</v>
      </c>
      <c r="F32" s="6">
        <v>0</v>
      </c>
      <c r="G32" s="31">
        <f t="shared" si="5"/>
        <v>0</v>
      </c>
      <c r="H32" s="6">
        <v>0</v>
      </c>
      <c r="I32" s="31">
        <f t="shared" si="6"/>
        <v>0</v>
      </c>
      <c r="J32" s="6">
        <v>0</v>
      </c>
      <c r="K32" s="31">
        <f t="shared" si="7"/>
        <v>0</v>
      </c>
      <c r="L32" s="6">
        <v>0</v>
      </c>
      <c r="M32" s="31">
        <f t="shared" si="13"/>
        <v>0</v>
      </c>
      <c r="N32" s="6">
        <v>0</v>
      </c>
      <c r="O32" s="31">
        <f t="shared" si="1"/>
        <v>0</v>
      </c>
      <c r="P32" s="6">
        <v>0</v>
      </c>
      <c r="Q32" s="31">
        <f t="shared" si="12"/>
        <v>0</v>
      </c>
      <c r="R32" s="6">
        <v>0</v>
      </c>
      <c r="S32" s="31">
        <f t="shared" si="8"/>
        <v>0</v>
      </c>
      <c r="T32" s="6">
        <v>0</v>
      </c>
      <c r="U32" s="31">
        <f t="shared" si="9"/>
        <v>0</v>
      </c>
      <c r="V32" s="6">
        <v>0</v>
      </c>
      <c r="W32" s="31">
        <f t="shared" si="10"/>
        <v>0</v>
      </c>
      <c r="X32" s="6">
        <v>0</v>
      </c>
      <c r="Y32" s="31">
        <f t="shared" si="11"/>
        <v>0</v>
      </c>
    </row>
    <row r="33" spans="1:25" ht="12">
      <c r="A33" s="43" t="s">
        <v>5</v>
      </c>
      <c r="B33" s="6">
        <v>0</v>
      </c>
      <c r="C33" s="31">
        <f t="shared" si="3"/>
        <v>0</v>
      </c>
      <c r="D33" s="6">
        <v>0</v>
      </c>
      <c r="E33" s="31">
        <f t="shared" si="4"/>
        <v>0</v>
      </c>
      <c r="F33" s="6">
        <v>0</v>
      </c>
      <c r="G33" s="31">
        <f t="shared" si="5"/>
        <v>0</v>
      </c>
      <c r="H33" s="6">
        <v>0</v>
      </c>
      <c r="I33" s="31">
        <f t="shared" si="6"/>
        <v>0</v>
      </c>
      <c r="J33" s="6">
        <v>0</v>
      </c>
      <c r="K33" s="31">
        <f t="shared" si="7"/>
        <v>0</v>
      </c>
      <c r="L33" s="6">
        <v>0</v>
      </c>
      <c r="M33" s="31">
        <f t="shared" si="13"/>
        <v>0</v>
      </c>
      <c r="N33" s="6">
        <v>0</v>
      </c>
      <c r="O33" s="31">
        <f t="shared" si="1"/>
        <v>0</v>
      </c>
      <c r="P33" s="6">
        <v>0</v>
      </c>
      <c r="Q33" s="31">
        <f t="shared" si="12"/>
        <v>0</v>
      </c>
      <c r="R33" s="6">
        <v>0</v>
      </c>
      <c r="S33" s="31">
        <f t="shared" si="8"/>
        <v>0</v>
      </c>
      <c r="T33" s="6">
        <v>0</v>
      </c>
      <c r="U33" s="31">
        <f t="shared" si="9"/>
        <v>0</v>
      </c>
      <c r="V33" s="6">
        <v>0</v>
      </c>
      <c r="W33" s="31">
        <f t="shared" si="10"/>
        <v>0</v>
      </c>
      <c r="X33" s="6">
        <v>0</v>
      </c>
      <c r="Y33" s="31">
        <f t="shared" si="11"/>
        <v>0</v>
      </c>
    </row>
    <row r="34" spans="1:25" ht="24">
      <c r="A34" s="43" t="s">
        <v>6</v>
      </c>
      <c r="B34" s="6">
        <v>0</v>
      </c>
      <c r="C34" s="31">
        <f t="shared" si="3"/>
        <v>0</v>
      </c>
      <c r="D34" s="6">
        <v>0</v>
      </c>
      <c r="E34" s="31">
        <f t="shared" si="4"/>
        <v>0</v>
      </c>
      <c r="F34" s="6">
        <v>0</v>
      </c>
      <c r="G34" s="31">
        <f t="shared" si="5"/>
        <v>0</v>
      </c>
      <c r="H34" s="6">
        <v>0</v>
      </c>
      <c r="I34" s="31">
        <f t="shared" si="6"/>
        <v>0</v>
      </c>
      <c r="J34" s="6">
        <v>0</v>
      </c>
      <c r="K34" s="31">
        <f t="shared" si="7"/>
        <v>0</v>
      </c>
      <c r="L34" s="6">
        <v>0</v>
      </c>
      <c r="M34" s="31">
        <f t="shared" si="13"/>
        <v>0</v>
      </c>
      <c r="N34" s="6">
        <v>0</v>
      </c>
      <c r="O34" s="31">
        <f t="shared" si="1"/>
        <v>0</v>
      </c>
      <c r="P34" s="6">
        <v>0</v>
      </c>
      <c r="Q34" s="31">
        <f t="shared" si="12"/>
        <v>0</v>
      </c>
      <c r="R34" s="6">
        <v>0</v>
      </c>
      <c r="S34" s="31">
        <f t="shared" si="8"/>
        <v>0</v>
      </c>
      <c r="T34" s="6">
        <v>0</v>
      </c>
      <c r="U34" s="31">
        <f t="shared" si="9"/>
        <v>0</v>
      </c>
      <c r="V34" s="6">
        <v>0</v>
      </c>
      <c r="W34" s="31">
        <f t="shared" si="10"/>
        <v>0</v>
      </c>
      <c r="X34" s="6">
        <v>0</v>
      </c>
      <c r="Y34" s="31">
        <f t="shared" si="11"/>
        <v>0</v>
      </c>
    </row>
    <row r="35" spans="1:25" ht="12">
      <c r="A35" s="43" t="s">
        <v>7</v>
      </c>
      <c r="B35" s="6">
        <v>0</v>
      </c>
      <c r="C35" s="31">
        <f t="shared" si="3"/>
        <v>0</v>
      </c>
      <c r="D35" s="6">
        <v>0</v>
      </c>
      <c r="E35" s="31">
        <f t="shared" si="4"/>
        <v>0</v>
      </c>
      <c r="F35" s="6">
        <v>0</v>
      </c>
      <c r="G35" s="31">
        <f t="shared" si="5"/>
        <v>0</v>
      </c>
      <c r="H35" s="6">
        <v>0</v>
      </c>
      <c r="I35" s="31">
        <f t="shared" si="6"/>
        <v>0</v>
      </c>
      <c r="J35" s="6">
        <v>0</v>
      </c>
      <c r="K35" s="31">
        <f t="shared" si="7"/>
        <v>0</v>
      </c>
      <c r="L35" s="6">
        <v>0</v>
      </c>
      <c r="M35" s="31">
        <f t="shared" si="13"/>
        <v>0</v>
      </c>
      <c r="N35" s="6">
        <v>0</v>
      </c>
      <c r="O35" s="31">
        <f t="shared" si="1"/>
        <v>0</v>
      </c>
      <c r="P35" s="6">
        <v>0</v>
      </c>
      <c r="Q35" s="31">
        <f t="shared" si="12"/>
        <v>0</v>
      </c>
      <c r="R35" s="6">
        <v>0</v>
      </c>
      <c r="S35" s="31">
        <f t="shared" si="8"/>
        <v>0</v>
      </c>
      <c r="T35" s="6">
        <v>0</v>
      </c>
      <c r="U35" s="31">
        <f t="shared" si="9"/>
        <v>0</v>
      </c>
      <c r="V35" s="6">
        <v>0</v>
      </c>
      <c r="W35" s="31">
        <f t="shared" si="10"/>
        <v>0</v>
      </c>
      <c r="X35" s="6">
        <v>0</v>
      </c>
      <c r="Y35" s="31">
        <f t="shared" si="11"/>
        <v>0</v>
      </c>
    </row>
    <row r="36" spans="1:25" ht="12">
      <c r="A36" s="43" t="s">
        <v>66</v>
      </c>
      <c r="B36" s="6">
        <v>0</v>
      </c>
      <c r="C36" s="31">
        <f t="shared" si="3"/>
        <v>0</v>
      </c>
      <c r="D36" s="6">
        <v>0</v>
      </c>
      <c r="E36" s="31">
        <f t="shared" si="4"/>
        <v>0</v>
      </c>
      <c r="F36" s="6">
        <v>0</v>
      </c>
      <c r="G36" s="31">
        <f t="shared" si="5"/>
        <v>0</v>
      </c>
      <c r="H36" s="6">
        <v>0</v>
      </c>
      <c r="I36" s="31">
        <f t="shared" si="6"/>
        <v>0</v>
      </c>
      <c r="J36" s="6">
        <v>0</v>
      </c>
      <c r="K36" s="31">
        <f t="shared" si="7"/>
        <v>0</v>
      </c>
      <c r="L36" s="6">
        <v>0</v>
      </c>
      <c r="M36" s="31">
        <f t="shared" si="13"/>
        <v>0</v>
      </c>
      <c r="N36" s="6">
        <v>0</v>
      </c>
      <c r="O36" s="31">
        <f t="shared" si="1"/>
        <v>0</v>
      </c>
      <c r="P36" s="6">
        <v>0</v>
      </c>
      <c r="Q36" s="31">
        <f t="shared" si="12"/>
        <v>0</v>
      </c>
      <c r="R36" s="6">
        <v>0</v>
      </c>
      <c r="S36" s="31">
        <f t="shared" si="8"/>
        <v>0</v>
      </c>
      <c r="T36" s="6">
        <v>0</v>
      </c>
      <c r="U36" s="31">
        <f t="shared" si="9"/>
        <v>0</v>
      </c>
      <c r="V36" s="6">
        <v>0</v>
      </c>
      <c r="W36" s="31">
        <f t="shared" si="10"/>
        <v>0</v>
      </c>
      <c r="X36" s="6">
        <v>0</v>
      </c>
      <c r="Y36" s="31">
        <f t="shared" si="11"/>
        <v>0</v>
      </c>
    </row>
    <row r="37" spans="1:25" ht="12">
      <c r="A37" s="43" t="s">
        <v>94</v>
      </c>
      <c r="B37" s="6">
        <v>0</v>
      </c>
      <c r="C37" s="31">
        <f t="shared" si="3"/>
        <v>0</v>
      </c>
      <c r="D37" s="6">
        <v>0</v>
      </c>
      <c r="E37" s="31">
        <f t="shared" si="4"/>
        <v>0</v>
      </c>
      <c r="F37" s="6">
        <v>0</v>
      </c>
      <c r="G37" s="31">
        <f t="shared" si="5"/>
        <v>0</v>
      </c>
      <c r="H37" s="6">
        <v>0</v>
      </c>
      <c r="I37" s="31">
        <f t="shared" si="6"/>
        <v>0</v>
      </c>
      <c r="J37" s="6">
        <v>0</v>
      </c>
      <c r="K37" s="31">
        <f t="shared" si="7"/>
        <v>0</v>
      </c>
      <c r="L37" s="6">
        <v>0</v>
      </c>
      <c r="M37" s="31">
        <f t="shared" si="13"/>
        <v>0</v>
      </c>
      <c r="N37" s="6">
        <v>0</v>
      </c>
      <c r="O37" s="31">
        <f t="shared" si="1"/>
        <v>0</v>
      </c>
      <c r="P37" s="6">
        <v>0</v>
      </c>
      <c r="Q37" s="31">
        <f t="shared" si="12"/>
        <v>0</v>
      </c>
      <c r="R37" s="6">
        <v>0</v>
      </c>
      <c r="S37" s="31">
        <f t="shared" si="8"/>
        <v>0</v>
      </c>
      <c r="T37" s="6">
        <v>0</v>
      </c>
      <c r="U37" s="31">
        <f t="shared" si="9"/>
        <v>0</v>
      </c>
      <c r="V37" s="6">
        <v>0</v>
      </c>
      <c r="W37" s="31">
        <f t="shared" si="10"/>
        <v>0</v>
      </c>
      <c r="X37" s="6">
        <v>0</v>
      </c>
      <c r="Y37" s="31">
        <f t="shared" si="11"/>
        <v>0</v>
      </c>
    </row>
    <row r="38" spans="1:25" ht="12.75" thickBot="1">
      <c r="A38" s="44" t="s">
        <v>67</v>
      </c>
      <c r="B38" s="6">
        <v>200702916.31</v>
      </c>
      <c r="C38" s="31">
        <f>+ROUNDUP(B38/B$39,4)</f>
        <v>0.023299999999999998</v>
      </c>
      <c r="D38" s="6">
        <v>184642416.39</v>
      </c>
      <c r="E38" s="31">
        <f t="shared" si="4"/>
        <v>0.0232</v>
      </c>
      <c r="F38" s="6">
        <v>89265116.86</v>
      </c>
      <c r="G38" s="31">
        <f t="shared" si="5"/>
        <v>0.0108</v>
      </c>
      <c r="H38" s="6">
        <v>124037969.14</v>
      </c>
      <c r="I38" s="31">
        <f t="shared" si="6"/>
        <v>0.0163</v>
      </c>
      <c r="J38" s="6">
        <v>195681722.87</v>
      </c>
      <c r="K38" s="31">
        <f t="shared" si="7"/>
        <v>0.0261</v>
      </c>
      <c r="L38" s="6">
        <v>297547479.67</v>
      </c>
      <c r="M38" s="31">
        <f t="shared" si="13"/>
        <v>0.0419</v>
      </c>
      <c r="N38" s="6">
        <v>397765131.36</v>
      </c>
      <c r="O38" s="31">
        <f t="shared" si="1"/>
        <v>0.0554</v>
      </c>
      <c r="P38" s="6">
        <v>428209185.43</v>
      </c>
      <c r="Q38" s="31">
        <f t="shared" si="12"/>
        <v>0.0627</v>
      </c>
      <c r="R38" s="6">
        <v>414921972.5</v>
      </c>
      <c r="S38" s="31">
        <f t="shared" si="8"/>
        <v>0.0652</v>
      </c>
      <c r="T38" s="6">
        <v>412906722.28</v>
      </c>
      <c r="U38" s="31">
        <f t="shared" si="9"/>
        <v>0.0604</v>
      </c>
      <c r="V38" s="6">
        <v>392230070.09</v>
      </c>
      <c r="W38" s="31">
        <f t="shared" si="10"/>
        <v>0.0526</v>
      </c>
      <c r="X38" s="6">
        <v>9050648.48</v>
      </c>
      <c r="Y38" s="31">
        <f t="shared" si="11"/>
        <v>0.0012</v>
      </c>
    </row>
    <row r="39" spans="1:25" ht="12.75" thickBot="1">
      <c r="A39" s="45" t="s">
        <v>33</v>
      </c>
      <c r="B39" s="27">
        <f aca="true" t="shared" si="14" ref="B39:G39">SUM(B2:B38)</f>
        <v>8634812125.66</v>
      </c>
      <c r="C39" s="24">
        <f t="shared" si="14"/>
        <v>0.9999999999999999</v>
      </c>
      <c r="D39" s="27">
        <f t="shared" si="14"/>
        <v>7953127089.54</v>
      </c>
      <c r="E39" s="24">
        <f t="shared" si="14"/>
        <v>1</v>
      </c>
      <c r="F39" s="27">
        <f t="shared" si="14"/>
        <v>8254624872.419999</v>
      </c>
      <c r="G39" s="24">
        <f t="shared" si="14"/>
        <v>0.9999999999999999</v>
      </c>
      <c r="H39" s="27">
        <f aca="true" t="shared" si="15" ref="H39:M39">SUM(H2:H38)</f>
        <v>7614438888.12</v>
      </c>
      <c r="I39" s="24">
        <f t="shared" si="15"/>
        <v>0.9999999999999999</v>
      </c>
      <c r="J39" s="27">
        <f t="shared" si="15"/>
        <v>7496479108.35</v>
      </c>
      <c r="K39" s="24">
        <f t="shared" si="15"/>
        <v>0.9999999999999999</v>
      </c>
      <c r="L39" s="27">
        <f t="shared" si="15"/>
        <v>7100415442.6</v>
      </c>
      <c r="M39" s="24">
        <f t="shared" si="15"/>
        <v>0.9999999999999999</v>
      </c>
      <c r="N39" s="27">
        <f aca="true" t="shared" si="16" ref="N39:S39">SUM(N2:N38)</f>
        <v>7177763456.59</v>
      </c>
      <c r="O39" s="24">
        <f t="shared" si="16"/>
        <v>0.9999999999999998</v>
      </c>
      <c r="P39" s="27">
        <f t="shared" si="16"/>
        <v>6829849350.36</v>
      </c>
      <c r="Q39" s="24">
        <f t="shared" si="16"/>
        <v>1</v>
      </c>
      <c r="R39" s="27">
        <f t="shared" si="16"/>
        <v>6362867415.68</v>
      </c>
      <c r="S39" s="24">
        <f t="shared" si="16"/>
        <v>1</v>
      </c>
      <c r="T39" s="27">
        <f aca="true" t="shared" si="17" ref="T39:Y39">SUM(T2:T38)</f>
        <v>6837862691.91</v>
      </c>
      <c r="U39" s="24">
        <f t="shared" si="17"/>
        <v>0.9999999999999999</v>
      </c>
      <c r="V39" s="27">
        <f t="shared" si="17"/>
        <v>7457957670.6</v>
      </c>
      <c r="W39" s="24">
        <f t="shared" si="17"/>
        <v>0.9999999999999999</v>
      </c>
      <c r="X39" s="27">
        <f t="shared" si="17"/>
        <v>7486162498.250001</v>
      </c>
      <c r="Y39" s="24">
        <f t="shared" si="17"/>
        <v>0.9999999999999999</v>
      </c>
    </row>
  </sheetData>
  <sheetProtection/>
  <mergeCells count="12">
    <mergeCell ref="B1:C1"/>
    <mergeCell ref="D1:E1"/>
    <mergeCell ref="F1:G1"/>
    <mergeCell ref="H1:I1"/>
    <mergeCell ref="J1:K1"/>
    <mergeCell ref="L1:M1"/>
    <mergeCell ref="X1:Y1"/>
    <mergeCell ref="V1:W1"/>
    <mergeCell ref="T1:U1"/>
    <mergeCell ref="R1:S1"/>
    <mergeCell ref="P1:Q1"/>
    <mergeCell ref="N1:O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9.00390625" defaultRowHeight="12.75"/>
  <cols>
    <col min="1" max="1" width="136.125" style="54" customWidth="1"/>
    <col min="2" max="2" width="13.625" style="54" bestFit="1" customWidth="1"/>
    <col min="3" max="3" width="11.00390625" style="54" customWidth="1"/>
    <col min="4" max="4" width="13.625" style="54" bestFit="1" customWidth="1"/>
    <col min="5" max="5" width="11.00390625" style="54" customWidth="1"/>
    <col min="6" max="9" width="12.375" style="54" customWidth="1"/>
    <col min="10" max="16384" width="9.125" style="54" customWidth="1"/>
  </cols>
  <sheetData>
    <row r="1" spans="1:9" ht="13.5" customHeight="1" thickBot="1">
      <c r="A1" s="53" t="s">
        <v>34</v>
      </c>
      <c r="B1" s="82">
        <v>44957</v>
      </c>
      <c r="C1" s="83"/>
      <c r="D1" s="82">
        <v>44985</v>
      </c>
      <c r="E1" s="83"/>
      <c r="F1" s="82">
        <v>45016</v>
      </c>
      <c r="G1" s="83"/>
      <c r="H1" s="82">
        <v>45044</v>
      </c>
      <c r="I1" s="83"/>
    </row>
    <row r="2" spans="1:9" ht="12">
      <c r="A2" s="55" t="s">
        <v>68</v>
      </c>
      <c r="B2" s="56">
        <v>0</v>
      </c>
      <c r="C2" s="57">
        <f>+ROUND(B2/B$39,4)</f>
        <v>0</v>
      </c>
      <c r="D2" s="56">
        <v>0</v>
      </c>
      <c r="E2" s="57">
        <f>+ROUND(D2/D$39,4)</f>
        <v>0</v>
      </c>
      <c r="F2" s="56">
        <v>0</v>
      </c>
      <c r="G2" s="57">
        <f aca="true" t="shared" si="0" ref="G2:I9">+ROUND(F2/F$39,4)</f>
        <v>0</v>
      </c>
      <c r="H2" s="56">
        <v>0</v>
      </c>
      <c r="I2" s="57">
        <f t="shared" si="0"/>
        <v>0</v>
      </c>
    </row>
    <row r="3" spans="1:9" ht="24">
      <c r="A3" s="58" t="s">
        <v>69</v>
      </c>
      <c r="B3" s="59">
        <v>0</v>
      </c>
      <c r="C3" s="57">
        <f aca="true" t="shared" si="1" ref="C3:C38">+ROUND(B3/B$39,4)</f>
        <v>0</v>
      </c>
      <c r="D3" s="59">
        <v>0</v>
      </c>
      <c r="E3" s="57">
        <f aca="true" t="shared" si="2" ref="E3:E38">+ROUND(D3/D$39,4)</f>
        <v>0</v>
      </c>
      <c r="F3" s="59">
        <v>0</v>
      </c>
      <c r="G3" s="57">
        <f t="shared" si="0"/>
        <v>0</v>
      </c>
      <c r="H3" s="59">
        <v>0</v>
      </c>
      <c r="I3" s="57">
        <f t="shared" si="0"/>
        <v>0</v>
      </c>
    </row>
    <row r="4" spans="1:9" ht="24">
      <c r="A4" s="58" t="s">
        <v>70</v>
      </c>
      <c r="B4" s="59">
        <v>0</v>
      </c>
      <c r="C4" s="57">
        <f t="shared" si="1"/>
        <v>0</v>
      </c>
      <c r="D4" s="59">
        <v>0</v>
      </c>
      <c r="E4" s="57">
        <f t="shared" si="2"/>
        <v>0</v>
      </c>
      <c r="F4" s="59">
        <v>0</v>
      </c>
      <c r="G4" s="57">
        <f t="shared" si="0"/>
        <v>0</v>
      </c>
      <c r="H4" s="59">
        <v>0</v>
      </c>
      <c r="I4" s="57">
        <f t="shared" si="0"/>
        <v>0</v>
      </c>
    </row>
    <row r="5" spans="1:9" ht="24">
      <c r="A5" s="58" t="s">
        <v>71</v>
      </c>
      <c r="B5" s="59">
        <v>0</v>
      </c>
      <c r="C5" s="57">
        <f t="shared" si="1"/>
        <v>0</v>
      </c>
      <c r="D5" s="59">
        <v>0</v>
      </c>
      <c r="E5" s="57">
        <f t="shared" si="2"/>
        <v>0</v>
      </c>
      <c r="F5" s="59">
        <v>0</v>
      </c>
      <c r="G5" s="57">
        <f t="shared" si="0"/>
        <v>0</v>
      </c>
      <c r="H5" s="59">
        <v>0</v>
      </c>
      <c r="I5" s="57">
        <f t="shared" si="0"/>
        <v>0</v>
      </c>
    </row>
    <row r="6" spans="1:9" ht="24">
      <c r="A6" s="58" t="s">
        <v>72</v>
      </c>
      <c r="B6" s="59">
        <v>290944604.73</v>
      </c>
      <c r="C6" s="57">
        <f t="shared" si="1"/>
        <v>0.0371</v>
      </c>
      <c r="D6" s="59">
        <v>296800258.93</v>
      </c>
      <c r="E6" s="57">
        <f t="shared" si="2"/>
        <v>0.038</v>
      </c>
      <c r="F6" s="59">
        <v>116857795.23</v>
      </c>
      <c r="G6" s="57">
        <f t="shared" si="0"/>
        <v>0.0151</v>
      </c>
      <c r="H6" s="59">
        <v>107942663.87</v>
      </c>
      <c r="I6" s="57">
        <f t="shared" si="0"/>
        <v>0.0131</v>
      </c>
    </row>
    <row r="7" spans="1:9" ht="24">
      <c r="A7" s="58" t="s">
        <v>73</v>
      </c>
      <c r="B7" s="59">
        <v>0</v>
      </c>
      <c r="C7" s="57">
        <f t="shared" si="1"/>
        <v>0</v>
      </c>
      <c r="D7" s="59">
        <v>0</v>
      </c>
      <c r="E7" s="57">
        <f t="shared" si="2"/>
        <v>0</v>
      </c>
      <c r="F7" s="59">
        <v>0</v>
      </c>
      <c r="G7" s="57">
        <f t="shared" si="0"/>
        <v>0</v>
      </c>
      <c r="H7" s="59">
        <v>0</v>
      </c>
      <c r="I7" s="57">
        <f t="shared" si="0"/>
        <v>0</v>
      </c>
    </row>
    <row r="8" spans="1:9" ht="24">
      <c r="A8" s="58" t="s">
        <v>74</v>
      </c>
      <c r="B8" s="59">
        <v>5849420735.86</v>
      </c>
      <c r="C8" s="57">
        <f t="shared" si="1"/>
        <v>0.7463</v>
      </c>
      <c r="D8" s="59">
        <v>5791779199.68</v>
      </c>
      <c r="E8" s="57">
        <f t="shared" si="2"/>
        <v>0.7419</v>
      </c>
      <c r="F8" s="59">
        <v>5770113553.6</v>
      </c>
      <c r="G8" s="57">
        <f t="shared" si="0"/>
        <v>0.7454</v>
      </c>
      <c r="H8" s="59">
        <v>6251163461.1</v>
      </c>
      <c r="I8" s="57">
        <f t="shared" si="0"/>
        <v>0.7599</v>
      </c>
    </row>
    <row r="9" spans="1:9" ht="12">
      <c r="A9" s="58" t="s">
        <v>75</v>
      </c>
      <c r="B9" s="59">
        <v>0</v>
      </c>
      <c r="C9" s="57">
        <f t="shared" si="1"/>
        <v>0</v>
      </c>
      <c r="D9" s="59">
        <v>0</v>
      </c>
      <c r="E9" s="57">
        <f t="shared" si="2"/>
        <v>0</v>
      </c>
      <c r="F9" s="59">
        <v>0</v>
      </c>
      <c r="G9" s="57">
        <f t="shared" si="0"/>
        <v>0</v>
      </c>
      <c r="H9" s="59">
        <v>0</v>
      </c>
      <c r="I9" s="57">
        <f t="shared" si="0"/>
        <v>0</v>
      </c>
    </row>
    <row r="10" spans="1:9" ht="24">
      <c r="A10" s="58" t="s">
        <v>76</v>
      </c>
      <c r="B10" s="59">
        <v>854350528.47</v>
      </c>
      <c r="C10" s="57">
        <f t="shared" si="1"/>
        <v>0.109</v>
      </c>
      <c r="D10" s="59">
        <v>874316539.6800001</v>
      </c>
      <c r="E10" s="57">
        <f t="shared" si="2"/>
        <v>0.112</v>
      </c>
      <c r="F10" s="59">
        <v>989715065.29</v>
      </c>
      <c r="G10" s="57">
        <f>+ROUNDDOWN(F10/F$39,4)</f>
        <v>0.1278</v>
      </c>
      <c r="H10" s="59">
        <v>962176368.09</v>
      </c>
      <c r="I10" s="57">
        <f>+ROUND(H10/H$39,4)</f>
        <v>0.117</v>
      </c>
    </row>
    <row r="11" spans="1:9" ht="12">
      <c r="A11" s="58" t="s">
        <v>77</v>
      </c>
      <c r="B11" s="59">
        <v>0</v>
      </c>
      <c r="C11" s="57">
        <f t="shared" si="1"/>
        <v>0</v>
      </c>
      <c r="D11" s="59">
        <v>0</v>
      </c>
      <c r="E11" s="57">
        <f t="shared" si="2"/>
        <v>0</v>
      </c>
      <c r="F11" s="59">
        <v>0</v>
      </c>
      <c r="G11" s="57">
        <f>+ROUND(F11/F$39,4)</f>
        <v>0</v>
      </c>
      <c r="H11" s="59">
        <v>0</v>
      </c>
      <c r="I11" s="57">
        <f>+ROUND(H11/H$39,4)</f>
        <v>0</v>
      </c>
    </row>
    <row r="12" spans="1:9" ht="12">
      <c r="A12" s="58" t="s">
        <v>78</v>
      </c>
      <c r="B12" s="59">
        <v>0</v>
      </c>
      <c r="C12" s="57">
        <f t="shared" si="1"/>
        <v>0</v>
      </c>
      <c r="D12" s="59">
        <v>0</v>
      </c>
      <c r="E12" s="57">
        <f t="shared" si="2"/>
        <v>0</v>
      </c>
      <c r="F12" s="59">
        <v>0</v>
      </c>
      <c r="G12" s="57">
        <f>+ROUND(F12/F$39,4)</f>
        <v>0</v>
      </c>
      <c r="H12" s="59">
        <v>0</v>
      </c>
      <c r="I12" s="57">
        <f>+ROUND(H12/H$39,4)</f>
        <v>0</v>
      </c>
    </row>
    <row r="13" spans="1:9" ht="24">
      <c r="A13" s="58" t="s">
        <v>79</v>
      </c>
      <c r="B13" s="59">
        <v>0</v>
      </c>
      <c r="C13" s="57">
        <f t="shared" si="1"/>
        <v>0</v>
      </c>
      <c r="D13" s="59">
        <v>0</v>
      </c>
      <c r="E13" s="57">
        <f t="shared" si="2"/>
        <v>0</v>
      </c>
      <c r="F13" s="59">
        <v>0</v>
      </c>
      <c r="G13" s="57">
        <f>+ROUND(F13/F$39,4)</f>
        <v>0</v>
      </c>
      <c r="H13" s="59">
        <v>0</v>
      </c>
      <c r="I13" s="57">
        <f>+ROUND(H13/H$39,4)</f>
        <v>0</v>
      </c>
    </row>
    <row r="14" spans="1:9" ht="24">
      <c r="A14" s="58" t="s">
        <v>80</v>
      </c>
      <c r="B14" s="59">
        <v>0</v>
      </c>
      <c r="C14" s="57">
        <f t="shared" si="1"/>
        <v>0</v>
      </c>
      <c r="D14" s="59">
        <v>0</v>
      </c>
      <c r="E14" s="57">
        <f t="shared" si="2"/>
        <v>0</v>
      </c>
      <c r="F14" s="59">
        <v>0</v>
      </c>
      <c r="G14" s="57">
        <f>+ROUND(F14/F$39,4)</f>
        <v>0</v>
      </c>
      <c r="H14" s="59">
        <v>0</v>
      </c>
      <c r="I14" s="57">
        <f>+ROUND(H14/H$39,4)</f>
        <v>0</v>
      </c>
    </row>
    <row r="15" spans="1:9" ht="24">
      <c r="A15" s="58" t="s">
        <v>81</v>
      </c>
      <c r="B15" s="59">
        <v>0</v>
      </c>
      <c r="C15" s="57">
        <f t="shared" si="1"/>
        <v>0</v>
      </c>
      <c r="D15" s="59">
        <v>0</v>
      </c>
      <c r="E15" s="57">
        <f t="shared" si="2"/>
        <v>0</v>
      </c>
      <c r="F15" s="59">
        <v>0</v>
      </c>
      <c r="G15" s="57">
        <f>+ROUND(F15/F$39,4)</f>
        <v>0</v>
      </c>
      <c r="H15" s="59">
        <v>0</v>
      </c>
      <c r="I15" s="57">
        <f>+ROUND(H15/H$39,4)</f>
        <v>0</v>
      </c>
    </row>
    <row r="16" spans="1:9" ht="12">
      <c r="A16" s="58" t="s">
        <v>82</v>
      </c>
      <c r="B16" s="59">
        <v>1962020</v>
      </c>
      <c r="C16" s="57">
        <f t="shared" si="1"/>
        <v>0.0003</v>
      </c>
      <c r="D16" s="59">
        <v>1967620</v>
      </c>
      <c r="E16" s="57">
        <f>+ROUNDDOWN(D16/D$39,4)</f>
        <v>0.0002</v>
      </c>
      <c r="F16" s="59">
        <v>1979920</v>
      </c>
      <c r="G16" s="57">
        <f>+ROUND(F16/F$39,4)</f>
        <v>0.0003</v>
      </c>
      <c r="H16" s="59">
        <v>1993520</v>
      </c>
      <c r="I16" s="57">
        <f>+ROUND(H16/H$39,4)</f>
        <v>0.0002</v>
      </c>
    </row>
    <row r="17" spans="1:9" ht="24">
      <c r="A17" s="58" t="s">
        <v>83</v>
      </c>
      <c r="B17" s="59">
        <v>0</v>
      </c>
      <c r="C17" s="57">
        <f t="shared" si="1"/>
        <v>0</v>
      </c>
      <c r="D17" s="59">
        <v>0</v>
      </c>
      <c r="E17" s="57">
        <f t="shared" si="2"/>
        <v>0</v>
      </c>
      <c r="F17" s="59">
        <v>0</v>
      </c>
      <c r="G17" s="57">
        <f aca="true" t="shared" si="3" ref="G17:G38">+ROUND(F17/F$39,4)</f>
        <v>0</v>
      </c>
      <c r="H17" s="59">
        <v>0</v>
      </c>
      <c r="I17" s="57">
        <f>+ROUND(H17/H$39,4)</f>
        <v>0</v>
      </c>
    </row>
    <row r="18" spans="1:9" ht="12">
      <c r="A18" s="58" t="s">
        <v>84</v>
      </c>
      <c r="B18" s="59">
        <v>234380330</v>
      </c>
      <c r="C18" s="57">
        <f t="shared" si="1"/>
        <v>0.0299</v>
      </c>
      <c r="D18" s="59">
        <v>226927900</v>
      </c>
      <c r="E18" s="57">
        <f t="shared" si="2"/>
        <v>0.0291</v>
      </c>
      <c r="F18" s="59">
        <v>230158020</v>
      </c>
      <c r="G18" s="57">
        <f t="shared" si="3"/>
        <v>0.0297</v>
      </c>
      <c r="H18" s="59">
        <v>234502640</v>
      </c>
      <c r="I18" s="57">
        <f>+ROUND(H18/H$39,4)</f>
        <v>0.0285</v>
      </c>
    </row>
    <row r="19" spans="1:9" ht="24">
      <c r="A19" s="58" t="s">
        <v>85</v>
      </c>
      <c r="B19" s="59">
        <v>0</v>
      </c>
      <c r="C19" s="57">
        <f t="shared" si="1"/>
        <v>0</v>
      </c>
      <c r="D19" s="59">
        <v>0</v>
      </c>
      <c r="E19" s="57">
        <f t="shared" si="2"/>
        <v>0</v>
      </c>
      <c r="F19" s="59">
        <v>0</v>
      </c>
      <c r="G19" s="57">
        <f t="shared" si="3"/>
        <v>0</v>
      </c>
      <c r="H19" s="59">
        <v>0</v>
      </c>
      <c r="I19" s="57">
        <f>+ROUND(H19/H$39,4)</f>
        <v>0</v>
      </c>
    </row>
    <row r="20" spans="1:9" ht="12">
      <c r="A20" s="60" t="s">
        <v>86</v>
      </c>
      <c r="B20" s="59">
        <v>0</v>
      </c>
      <c r="C20" s="57">
        <f t="shared" si="1"/>
        <v>0</v>
      </c>
      <c r="D20" s="59">
        <v>0</v>
      </c>
      <c r="E20" s="57">
        <f t="shared" si="2"/>
        <v>0</v>
      </c>
      <c r="F20" s="59">
        <v>0</v>
      </c>
      <c r="G20" s="57">
        <f t="shared" si="3"/>
        <v>0</v>
      </c>
      <c r="H20" s="59">
        <v>0</v>
      </c>
      <c r="I20" s="57">
        <f>+ROUND(H20/H$39,4)</f>
        <v>0</v>
      </c>
    </row>
    <row r="21" spans="1:9" ht="36">
      <c r="A21" s="61" t="s">
        <v>87</v>
      </c>
      <c r="B21" s="59">
        <v>0</v>
      </c>
      <c r="C21" s="57">
        <f t="shared" si="1"/>
        <v>0</v>
      </c>
      <c r="D21" s="59">
        <v>0</v>
      </c>
      <c r="E21" s="57">
        <f t="shared" si="2"/>
        <v>0</v>
      </c>
      <c r="F21" s="59">
        <v>0</v>
      </c>
      <c r="G21" s="57">
        <f t="shared" si="3"/>
        <v>0</v>
      </c>
      <c r="H21" s="59">
        <v>0</v>
      </c>
      <c r="I21" s="57">
        <f>+ROUND(H21/H$39,4)</f>
        <v>0</v>
      </c>
    </row>
    <row r="22" spans="1:9" ht="24">
      <c r="A22" s="61" t="s">
        <v>88</v>
      </c>
      <c r="B22" s="59">
        <v>0</v>
      </c>
      <c r="C22" s="57">
        <f t="shared" si="1"/>
        <v>0</v>
      </c>
      <c r="D22" s="59">
        <v>0</v>
      </c>
      <c r="E22" s="57">
        <f t="shared" si="2"/>
        <v>0</v>
      </c>
      <c r="F22" s="59">
        <v>0</v>
      </c>
      <c r="G22" s="57">
        <f t="shared" si="3"/>
        <v>0</v>
      </c>
      <c r="H22" s="59">
        <v>0</v>
      </c>
      <c r="I22" s="57">
        <f>+ROUND(H22/H$39,4)</f>
        <v>0</v>
      </c>
    </row>
    <row r="23" spans="1:9" ht="36">
      <c r="A23" s="61" t="s">
        <v>89</v>
      </c>
      <c r="B23" s="59">
        <v>0</v>
      </c>
      <c r="C23" s="57">
        <f t="shared" si="1"/>
        <v>0</v>
      </c>
      <c r="D23" s="59">
        <v>0</v>
      </c>
      <c r="E23" s="57">
        <f t="shared" si="2"/>
        <v>0</v>
      </c>
      <c r="F23" s="59">
        <v>0</v>
      </c>
      <c r="G23" s="57">
        <f t="shared" si="3"/>
        <v>0</v>
      </c>
      <c r="H23" s="59">
        <v>0</v>
      </c>
      <c r="I23" s="57">
        <f>+ROUND(H23/H$39,4)</f>
        <v>0</v>
      </c>
    </row>
    <row r="24" spans="1:9" ht="36">
      <c r="A24" s="61" t="s">
        <v>90</v>
      </c>
      <c r="B24" s="59">
        <v>0</v>
      </c>
      <c r="C24" s="57">
        <f t="shared" si="1"/>
        <v>0</v>
      </c>
      <c r="D24" s="59">
        <v>0</v>
      </c>
      <c r="E24" s="57">
        <f t="shared" si="2"/>
        <v>0</v>
      </c>
      <c r="F24" s="59">
        <v>0</v>
      </c>
      <c r="G24" s="57">
        <f t="shared" si="3"/>
        <v>0</v>
      </c>
      <c r="H24" s="59">
        <v>0</v>
      </c>
      <c r="I24" s="57">
        <f>+ROUND(H24/H$39,4)</f>
        <v>0</v>
      </c>
    </row>
    <row r="25" spans="1:9" ht="36">
      <c r="A25" s="61" t="s">
        <v>91</v>
      </c>
      <c r="B25" s="59">
        <v>0</v>
      </c>
      <c r="C25" s="57">
        <f t="shared" si="1"/>
        <v>0</v>
      </c>
      <c r="D25" s="59">
        <v>0</v>
      </c>
      <c r="E25" s="57">
        <f t="shared" si="2"/>
        <v>0</v>
      </c>
      <c r="F25" s="59">
        <v>0</v>
      </c>
      <c r="G25" s="57">
        <f t="shared" si="3"/>
        <v>0</v>
      </c>
      <c r="H25" s="59">
        <v>0</v>
      </c>
      <c r="I25" s="57">
        <f>+ROUND(H25/H$39,4)</f>
        <v>0</v>
      </c>
    </row>
    <row r="26" spans="1:9" ht="24">
      <c r="A26" s="61" t="s">
        <v>92</v>
      </c>
      <c r="B26" s="59">
        <v>444881110.48</v>
      </c>
      <c r="C26" s="57">
        <f t="shared" si="1"/>
        <v>0.0568</v>
      </c>
      <c r="D26" s="59">
        <v>448836436.88</v>
      </c>
      <c r="E26" s="57">
        <f t="shared" si="2"/>
        <v>0.0575</v>
      </c>
      <c r="F26" s="59">
        <v>457444870.56</v>
      </c>
      <c r="G26" s="57">
        <f t="shared" si="3"/>
        <v>0.0591</v>
      </c>
      <c r="H26" s="59">
        <v>469624717.59</v>
      </c>
      <c r="I26" s="57">
        <f>+ROUND(H26/H$39,4)</f>
        <v>0.0571</v>
      </c>
    </row>
    <row r="27" spans="1:9" ht="24">
      <c r="A27" s="61" t="s">
        <v>93</v>
      </c>
      <c r="B27" s="59">
        <v>152954171.1</v>
      </c>
      <c r="C27" s="57">
        <f t="shared" si="1"/>
        <v>0.0195</v>
      </c>
      <c r="D27" s="59">
        <v>154253653.7</v>
      </c>
      <c r="E27" s="57">
        <f t="shared" si="2"/>
        <v>0.0198</v>
      </c>
      <c r="F27" s="59">
        <v>161528597.4</v>
      </c>
      <c r="G27" s="57">
        <f t="shared" si="3"/>
        <v>0.0209</v>
      </c>
      <c r="H27" s="59">
        <v>163618969.6</v>
      </c>
      <c r="I27" s="57">
        <f aca="true" t="shared" si="4" ref="I27:I48">+ROUND(H27/H$39,4)</f>
        <v>0.0199</v>
      </c>
    </row>
    <row r="28" spans="1:9" ht="24">
      <c r="A28" s="61" t="s">
        <v>0</v>
      </c>
      <c r="B28" s="59">
        <v>0</v>
      </c>
      <c r="C28" s="57">
        <f t="shared" si="1"/>
        <v>0</v>
      </c>
      <c r="D28" s="59">
        <v>0</v>
      </c>
      <c r="E28" s="57">
        <f t="shared" si="2"/>
        <v>0</v>
      </c>
      <c r="F28" s="59">
        <v>0</v>
      </c>
      <c r="G28" s="57">
        <f t="shared" si="3"/>
        <v>0</v>
      </c>
      <c r="H28" s="59">
        <v>0</v>
      </c>
      <c r="I28" s="57">
        <f t="shared" si="4"/>
        <v>0</v>
      </c>
    </row>
    <row r="29" spans="1:9" ht="24">
      <c r="A29" s="61" t="s">
        <v>1</v>
      </c>
      <c r="B29" s="59">
        <v>0</v>
      </c>
      <c r="C29" s="57">
        <f t="shared" si="1"/>
        <v>0</v>
      </c>
      <c r="D29" s="59">
        <v>0</v>
      </c>
      <c r="E29" s="57">
        <f t="shared" si="2"/>
        <v>0</v>
      </c>
      <c r="F29" s="59">
        <v>0</v>
      </c>
      <c r="G29" s="57">
        <f t="shared" si="3"/>
        <v>0</v>
      </c>
      <c r="H29" s="59">
        <v>0</v>
      </c>
      <c r="I29" s="57">
        <f t="shared" si="4"/>
        <v>0</v>
      </c>
    </row>
    <row r="30" spans="1:9" ht="12">
      <c r="A30" s="61" t="s">
        <v>2</v>
      </c>
      <c r="B30" s="59">
        <v>0</v>
      </c>
      <c r="C30" s="57">
        <f t="shared" si="1"/>
        <v>0</v>
      </c>
      <c r="D30" s="59">
        <v>0</v>
      </c>
      <c r="E30" s="57">
        <f t="shared" si="2"/>
        <v>0</v>
      </c>
      <c r="F30" s="59">
        <v>0</v>
      </c>
      <c r="G30" s="57">
        <f t="shared" si="3"/>
        <v>0</v>
      </c>
      <c r="H30" s="59">
        <v>0</v>
      </c>
      <c r="I30" s="57">
        <f t="shared" si="4"/>
        <v>0</v>
      </c>
    </row>
    <row r="31" spans="1:9" ht="48">
      <c r="A31" s="61" t="s">
        <v>3</v>
      </c>
      <c r="B31" s="59">
        <v>0</v>
      </c>
      <c r="C31" s="57">
        <f t="shared" si="1"/>
        <v>0</v>
      </c>
      <c r="D31" s="59">
        <v>0</v>
      </c>
      <c r="E31" s="57">
        <f t="shared" si="2"/>
        <v>0</v>
      </c>
      <c r="F31" s="59">
        <v>0</v>
      </c>
      <c r="G31" s="57">
        <f t="shared" si="3"/>
        <v>0</v>
      </c>
      <c r="H31" s="59">
        <v>0</v>
      </c>
      <c r="I31" s="57">
        <f t="shared" si="4"/>
        <v>0</v>
      </c>
    </row>
    <row r="32" spans="1:9" ht="12">
      <c r="A32" s="61" t="s">
        <v>4</v>
      </c>
      <c r="B32" s="59">
        <v>0</v>
      </c>
      <c r="C32" s="57">
        <f t="shared" si="1"/>
        <v>0</v>
      </c>
      <c r="D32" s="59">
        <v>0</v>
      </c>
      <c r="E32" s="57">
        <f t="shared" si="2"/>
        <v>0</v>
      </c>
      <c r="F32" s="59">
        <v>0</v>
      </c>
      <c r="G32" s="57">
        <f t="shared" si="3"/>
        <v>0</v>
      </c>
      <c r="H32" s="59">
        <v>0</v>
      </c>
      <c r="I32" s="57">
        <f t="shared" si="4"/>
        <v>0</v>
      </c>
    </row>
    <row r="33" spans="1:9" ht="12">
      <c r="A33" s="61" t="s">
        <v>5</v>
      </c>
      <c r="B33" s="59">
        <v>0</v>
      </c>
      <c r="C33" s="57">
        <f t="shared" si="1"/>
        <v>0</v>
      </c>
      <c r="D33" s="59">
        <v>0</v>
      </c>
      <c r="E33" s="57">
        <f t="shared" si="2"/>
        <v>0</v>
      </c>
      <c r="F33" s="59">
        <v>0</v>
      </c>
      <c r="G33" s="57">
        <f t="shared" si="3"/>
        <v>0</v>
      </c>
      <c r="H33" s="59">
        <v>0</v>
      </c>
      <c r="I33" s="57">
        <f t="shared" si="4"/>
        <v>0</v>
      </c>
    </row>
    <row r="34" spans="1:9" ht="24">
      <c r="A34" s="61" t="s">
        <v>6</v>
      </c>
      <c r="B34" s="59">
        <v>0</v>
      </c>
      <c r="C34" s="57">
        <f t="shared" si="1"/>
        <v>0</v>
      </c>
      <c r="D34" s="59">
        <v>0</v>
      </c>
      <c r="E34" s="57">
        <f t="shared" si="2"/>
        <v>0</v>
      </c>
      <c r="F34" s="59">
        <v>0</v>
      </c>
      <c r="G34" s="57">
        <f t="shared" si="3"/>
        <v>0</v>
      </c>
      <c r="H34" s="59">
        <v>0</v>
      </c>
      <c r="I34" s="57">
        <f t="shared" si="4"/>
        <v>0</v>
      </c>
    </row>
    <row r="35" spans="1:9" ht="12">
      <c r="A35" s="61" t="s">
        <v>7</v>
      </c>
      <c r="B35" s="59">
        <v>0</v>
      </c>
      <c r="C35" s="57">
        <f t="shared" si="1"/>
        <v>0</v>
      </c>
      <c r="D35" s="59">
        <v>0</v>
      </c>
      <c r="E35" s="57">
        <f t="shared" si="2"/>
        <v>0</v>
      </c>
      <c r="F35" s="59">
        <v>0</v>
      </c>
      <c r="G35" s="57">
        <f t="shared" si="3"/>
        <v>0</v>
      </c>
      <c r="H35" s="59">
        <v>0</v>
      </c>
      <c r="I35" s="57">
        <f t="shared" si="4"/>
        <v>0</v>
      </c>
    </row>
    <row r="36" spans="1:9" ht="12">
      <c r="A36" s="61" t="s">
        <v>66</v>
      </c>
      <c r="B36" s="59">
        <v>0</v>
      </c>
      <c r="C36" s="57">
        <f t="shared" si="1"/>
        <v>0</v>
      </c>
      <c r="D36" s="59">
        <v>0</v>
      </c>
      <c r="E36" s="57">
        <f t="shared" si="2"/>
        <v>0</v>
      </c>
      <c r="F36" s="59">
        <v>0</v>
      </c>
      <c r="G36" s="57">
        <f t="shared" si="3"/>
        <v>0</v>
      </c>
      <c r="H36" s="59">
        <v>0</v>
      </c>
      <c r="I36" s="57">
        <f t="shared" si="4"/>
        <v>0</v>
      </c>
    </row>
    <row r="37" spans="1:9" ht="12">
      <c r="A37" s="61" t="s">
        <v>94</v>
      </c>
      <c r="B37" s="59">
        <v>0</v>
      </c>
      <c r="C37" s="57">
        <f t="shared" si="1"/>
        <v>0</v>
      </c>
      <c r="D37" s="59">
        <v>0</v>
      </c>
      <c r="E37" s="57">
        <f t="shared" si="2"/>
        <v>0</v>
      </c>
      <c r="F37" s="59">
        <v>0</v>
      </c>
      <c r="G37" s="57">
        <f t="shared" si="3"/>
        <v>0</v>
      </c>
      <c r="H37" s="59">
        <v>0</v>
      </c>
      <c r="I37" s="57">
        <f t="shared" si="4"/>
        <v>0</v>
      </c>
    </row>
    <row r="38" spans="1:9" ht="12.75" thickBot="1">
      <c r="A38" s="62" t="s">
        <v>67</v>
      </c>
      <c r="B38" s="59">
        <v>8883895.18</v>
      </c>
      <c r="C38" s="57">
        <f t="shared" si="1"/>
        <v>0.0011</v>
      </c>
      <c r="D38" s="59">
        <v>11623511.26</v>
      </c>
      <c r="E38" s="57">
        <f t="shared" si="2"/>
        <v>0.0015</v>
      </c>
      <c r="F38" s="59">
        <v>13420523.34</v>
      </c>
      <c r="G38" s="57">
        <f t="shared" si="3"/>
        <v>0.0017</v>
      </c>
      <c r="H38" s="59">
        <v>35661259.61</v>
      </c>
      <c r="I38" s="57">
        <f t="shared" si="4"/>
        <v>0.0043</v>
      </c>
    </row>
    <row r="39" spans="1:9" ht="13.5" thickBot="1">
      <c r="A39" s="63" t="s">
        <v>33</v>
      </c>
      <c r="B39" s="64">
        <f aca="true" t="shared" si="5" ref="B39:G39">SUM(B2:B38)</f>
        <v>7837777395.820002</v>
      </c>
      <c r="C39" s="65">
        <f t="shared" si="5"/>
        <v>0.9999999999999999</v>
      </c>
      <c r="D39" s="64">
        <f t="shared" si="5"/>
        <v>7806505120.130001</v>
      </c>
      <c r="E39" s="65">
        <f t="shared" si="5"/>
        <v>1</v>
      </c>
      <c r="F39" s="64">
        <f t="shared" si="5"/>
        <v>7741218345.42</v>
      </c>
      <c r="G39" s="65">
        <f t="shared" si="5"/>
        <v>1</v>
      </c>
      <c r="H39" s="64">
        <f>SUM(H2:H38)</f>
        <v>8226683599.860001</v>
      </c>
      <c r="I39" s="65">
        <f>SUM(I2:I38)</f>
        <v>1</v>
      </c>
    </row>
  </sheetData>
  <sheetProtection/>
  <mergeCells count="4"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8"/>
  <sheetViews>
    <sheetView zoomScale="80" zoomScaleNormal="80" zoomScalePageLayoutView="0" workbookViewId="0" topLeftCell="Z1">
      <selection activeCell="A1" sqref="A1"/>
    </sheetView>
  </sheetViews>
  <sheetFormatPr defaultColWidth="9.00390625" defaultRowHeight="12.75"/>
  <cols>
    <col min="1" max="1" width="4.25390625" style="5" bestFit="1" customWidth="1"/>
    <col min="2" max="2" width="65.125" style="5" customWidth="1"/>
    <col min="3" max="3" width="12.625" style="2" bestFit="1" customWidth="1"/>
    <col min="4" max="4" width="9.25390625" style="3" bestFit="1" customWidth="1"/>
    <col min="5" max="5" width="12.375" style="2" bestFit="1" customWidth="1"/>
    <col min="6" max="6" width="8.75390625" style="3" bestFit="1" customWidth="1"/>
    <col min="7" max="7" width="12.375" style="2" bestFit="1" customWidth="1"/>
    <col min="8" max="8" width="9.25390625" style="3" bestFit="1" customWidth="1"/>
    <col min="9" max="9" width="12.375" style="2" bestFit="1" customWidth="1"/>
    <col min="10" max="10" width="9.25390625" style="3" bestFit="1" customWidth="1"/>
    <col min="11" max="11" width="12.625" style="2" bestFit="1" customWidth="1"/>
    <col min="12" max="12" width="9.25390625" style="3" bestFit="1" customWidth="1"/>
    <col min="13" max="13" width="12.25390625" style="2" bestFit="1" customWidth="1"/>
    <col min="14" max="14" width="9.125" style="3" customWidth="1"/>
    <col min="15" max="15" width="12.375" style="2" bestFit="1" customWidth="1"/>
    <col min="16" max="16" width="9.125" style="3" customWidth="1"/>
    <col min="17" max="17" width="12.375" style="2" bestFit="1" customWidth="1"/>
    <col min="18" max="18" width="9.125" style="3" customWidth="1"/>
    <col min="19" max="19" width="14.875" style="2" bestFit="1" customWidth="1"/>
    <col min="20" max="20" width="9.125" style="3" customWidth="1"/>
    <col min="21" max="21" width="14.875" style="2" bestFit="1" customWidth="1"/>
    <col min="22" max="22" width="9.125" style="3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2" ht="12">
      <c r="Y2" s="4"/>
    </row>
    <row r="3" ht="12.75" thickBot="1"/>
    <row r="4" spans="1:26" s="1" customFormat="1" ht="12.75" customHeight="1">
      <c r="A4" s="70" t="s">
        <v>34</v>
      </c>
      <c r="B4" s="71"/>
      <c r="C4" s="66">
        <v>36922</v>
      </c>
      <c r="D4" s="67"/>
      <c r="E4" s="66">
        <v>36950</v>
      </c>
      <c r="F4" s="67"/>
      <c r="G4" s="66">
        <v>36980</v>
      </c>
      <c r="H4" s="67"/>
      <c r="I4" s="66">
        <v>37011</v>
      </c>
      <c r="J4" s="67"/>
      <c r="K4" s="66">
        <v>37042</v>
      </c>
      <c r="L4" s="67"/>
      <c r="M4" s="66">
        <v>37071</v>
      </c>
      <c r="N4" s="67"/>
      <c r="O4" s="66">
        <v>37103</v>
      </c>
      <c r="P4" s="67"/>
      <c r="Q4" s="66">
        <v>37134</v>
      </c>
      <c r="R4" s="67"/>
      <c r="S4" s="66">
        <v>37162</v>
      </c>
      <c r="T4" s="67"/>
      <c r="U4" s="66">
        <v>37195</v>
      </c>
      <c r="V4" s="67"/>
      <c r="W4" s="66">
        <v>37225</v>
      </c>
      <c r="X4" s="67"/>
      <c r="Y4" s="66">
        <v>37256</v>
      </c>
      <c r="Z4" s="67"/>
    </row>
    <row r="5" spans="1:34" ht="36">
      <c r="A5" s="9">
        <v>1</v>
      </c>
      <c r="B5" s="10" t="s">
        <v>8</v>
      </c>
      <c r="C5" s="6">
        <f>124688099.72+14859381.56</f>
        <v>139547481.28</v>
      </c>
      <c r="D5" s="7">
        <f aca="true" t="shared" si="0" ref="D5:D24">+C5/C$26</f>
        <v>0.5749835452396477</v>
      </c>
      <c r="E5" s="6">
        <f>148509558.43+29634007.83</f>
        <v>178143566.26</v>
      </c>
      <c r="F5" s="7">
        <f>+E5/E$26</f>
        <v>0.6950740335827404</v>
      </c>
      <c r="G5" s="6">
        <f>152329669.29+30036152.43</f>
        <v>182365821.72</v>
      </c>
      <c r="H5" s="7">
        <f>+G5/G$26</f>
        <v>0.664280413255582</v>
      </c>
      <c r="I5" s="6">
        <f>164955902.68+30451701.85</f>
        <v>195407604.53</v>
      </c>
      <c r="J5" s="7">
        <f>+I5/I$26</f>
        <v>0.6424592903406573</v>
      </c>
      <c r="K5" s="6">
        <f>176194952.41+30867251.29</f>
        <v>207062203.7</v>
      </c>
      <c r="L5" s="7">
        <f>+K5/K$26</f>
        <v>0.6425863005040473</v>
      </c>
      <c r="M5" s="6">
        <f>191185918.38+31255991.08</f>
        <v>222441909.45999998</v>
      </c>
      <c r="N5" s="7">
        <f>+M5/M$26</f>
        <v>0.6722887713161466</v>
      </c>
      <c r="O5" s="6">
        <f>229710886.23+20613369.11</f>
        <v>250324255.33999997</v>
      </c>
      <c r="P5" s="7">
        <f>+O5/O$26</f>
        <v>0.7204603443705883</v>
      </c>
      <c r="Q5" s="6">
        <f>260346527.2+15823751.11</f>
        <v>276170278.31</v>
      </c>
      <c r="R5" s="7">
        <f>+Q5/Q$26</f>
        <v>0.742101430013402</v>
      </c>
      <c r="S5" s="6">
        <f>277901845.25+16011887.31</f>
        <v>293913732.56</v>
      </c>
      <c r="T5" s="7">
        <f>+S5/S$26</f>
        <v>0.7440308389539658</v>
      </c>
      <c r="U5" s="6">
        <f>297084524.07+16233619.26</f>
        <v>313318143.33</v>
      </c>
      <c r="V5" s="7">
        <f>+U5/U$26</f>
        <v>0.7114657930270921</v>
      </c>
      <c r="W5" s="6">
        <f>324820278.36+16435193.76</f>
        <v>341255472.12</v>
      </c>
      <c r="X5" s="7">
        <f>+W5/W$26</f>
        <v>0.7392153095088952</v>
      </c>
      <c r="Y5" s="6">
        <f>342073497.4+16643487.41</f>
        <v>358716984.81</v>
      </c>
      <c r="Z5" s="7">
        <f>+Y5/Y$26</f>
        <v>0.7414935388223373</v>
      </c>
      <c r="AB5" s="2"/>
      <c r="AD5" s="2"/>
      <c r="AF5" s="2"/>
      <c r="AH5" s="2"/>
    </row>
    <row r="6" spans="1:34" ht="48">
      <c r="A6" s="11">
        <v>2</v>
      </c>
      <c r="B6" s="12" t="s">
        <v>9</v>
      </c>
      <c r="C6" s="8">
        <v>0</v>
      </c>
      <c r="D6" s="7">
        <f t="shared" si="0"/>
        <v>0</v>
      </c>
      <c r="E6" s="8">
        <v>0</v>
      </c>
      <c r="F6" s="7">
        <f>+E6/E$26</f>
        <v>0</v>
      </c>
      <c r="G6" s="8">
        <v>0</v>
      </c>
      <c r="H6" s="7">
        <f>+G6/G$26</f>
        <v>0</v>
      </c>
      <c r="I6" s="8">
        <v>0</v>
      </c>
      <c r="J6" s="7">
        <f>+I6/I$26</f>
        <v>0</v>
      </c>
      <c r="K6" s="8">
        <v>0</v>
      </c>
      <c r="L6" s="7">
        <f>+K6/K$26</f>
        <v>0</v>
      </c>
      <c r="M6" s="8">
        <v>0</v>
      </c>
      <c r="N6" s="7">
        <f>+M6/M$26</f>
        <v>0</v>
      </c>
      <c r="O6" s="8">
        <v>0</v>
      </c>
      <c r="P6" s="7">
        <f>+O6/O$26</f>
        <v>0</v>
      </c>
      <c r="Q6" s="8">
        <v>0</v>
      </c>
      <c r="R6" s="7">
        <f>+Q6/Q$26</f>
        <v>0</v>
      </c>
      <c r="S6" s="8">
        <v>0</v>
      </c>
      <c r="T6" s="7">
        <f>+S6/S$26</f>
        <v>0</v>
      </c>
      <c r="U6" s="8">
        <v>0</v>
      </c>
      <c r="V6" s="7">
        <f>+U6/U$26</f>
        <v>0</v>
      </c>
      <c r="W6" s="8">
        <v>0</v>
      </c>
      <c r="X6" s="7">
        <f>+W6/W$26</f>
        <v>0</v>
      </c>
      <c r="Y6" s="8">
        <v>0</v>
      </c>
      <c r="Z6" s="7">
        <f>+Y6/Y$26</f>
        <v>0</v>
      </c>
      <c r="AB6" s="2"/>
      <c r="AD6" s="2"/>
      <c r="AF6" s="2"/>
      <c r="AH6" s="2"/>
    </row>
    <row r="7" spans="1:34" ht="12">
      <c r="A7" s="11">
        <v>3</v>
      </c>
      <c r="B7" s="12" t="s">
        <v>10</v>
      </c>
      <c r="C7" s="8">
        <v>16856921.76</v>
      </c>
      <c r="D7" s="7">
        <f t="shared" si="0"/>
        <v>0.06945630653085308</v>
      </c>
      <c r="E7" s="8">
        <v>18843186.51</v>
      </c>
      <c r="F7" s="7">
        <f aca="true" t="shared" si="1" ref="F7:Z22">+E7/E$26</f>
        <v>0.07352165406828083</v>
      </c>
      <c r="G7" s="8">
        <v>22454353.02</v>
      </c>
      <c r="H7" s="7">
        <f t="shared" si="1"/>
        <v>0.08179157016830689</v>
      </c>
      <c r="I7" s="8">
        <v>17506448.73</v>
      </c>
      <c r="J7" s="7">
        <f t="shared" si="1"/>
        <v>0.05755753802168009</v>
      </c>
      <c r="K7" s="8">
        <v>11725216.59</v>
      </c>
      <c r="L7" s="7">
        <f t="shared" si="1"/>
        <v>0.036387440182434325</v>
      </c>
      <c r="M7" s="8">
        <v>19739799.09</v>
      </c>
      <c r="N7" s="7">
        <f t="shared" si="1"/>
        <v>0.05965982448388433</v>
      </c>
      <c r="O7" s="8">
        <v>17649143.48</v>
      </c>
      <c r="P7" s="7">
        <f t="shared" si="1"/>
        <v>0.050796148268476955</v>
      </c>
      <c r="Q7" s="8">
        <v>26206002.96</v>
      </c>
      <c r="R7" s="7">
        <f t="shared" si="1"/>
        <v>0.0704185562275521</v>
      </c>
      <c r="S7" s="8">
        <v>22113337.58</v>
      </c>
      <c r="T7" s="7">
        <f t="shared" si="1"/>
        <v>0.05597902816045152</v>
      </c>
      <c r="U7" s="8">
        <v>13210035.61</v>
      </c>
      <c r="V7" s="7">
        <f t="shared" si="1"/>
        <v>0.029996630138606078</v>
      </c>
      <c r="W7" s="8">
        <v>16155343.68</v>
      </c>
      <c r="X7" s="7">
        <f t="shared" si="1"/>
        <v>0.03499512346115394</v>
      </c>
      <c r="Y7" s="8">
        <v>21303870.15</v>
      </c>
      <c r="Z7" s="7">
        <f t="shared" si="1"/>
        <v>0.04403661587561016</v>
      </c>
      <c r="AB7" s="2"/>
      <c r="AD7" s="2"/>
      <c r="AF7" s="2"/>
      <c r="AH7" s="2"/>
    </row>
    <row r="8" spans="1:34" ht="36">
      <c r="A8" s="11" t="s">
        <v>11</v>
      </c>
      <c r="B8" s="12" t="s">
        <v>12</v>
      </c>
      <c r="C8" s="8">
        <v>0</v>
      </c>
      <c r="D8" s="7">
        <f t="shared" si="0"/>
        <v>0</v>
      </c>
      <c r="E8" s="8">
        <v>0</v>
      </c>
      <c r="F8" s="7">
        <f t="shared" si="1"/>
        <v>0</v>
      </c>
      <c r="G8" s="8">
        <v>0</v>
      </c>
      <c r="H8" s="7">
        <f t="shared" si="1"/>
        <v>0</v>
      </c>
      <c r="I8" s="8">
        <v>0</v>
      </c>
      <c r="J8" s="7">
        <f t="shared" si="1"/>
        <v>0</v>
      </c>
      <c r="K8" s="8">
        <v>0</v>
      </c>
      <c r="L8" s="7">
        <f t="shared" si="1"/>
        <v>0</v>
      </c>
      <c r="M8" s="8">
        <v>0</v>
      </c>
      <c r="N8" s="7">
        <f t="shared" si="1"/>
        <v>0</v>
      </c>
      <c r="O8" s="8">
        <v>0</v>
      </c>
      <c r="P8" s="7">
        <f t="shared" si="1"/>
        <v>0</v>
      </c>
      <c r="Q8" s="8">
        <v>0</v>
      </c>
      <c r="R8" s="7">
        <f t="shared" si="1"/>
        <v>0</v>
      </c>
      <c r="S8" s="8">
        <v>0</v>
      </c>
      <c r="T8" s="7">
        <f t="shared" si="1"/>
        <v>0</v>
      </c>
      <c r="U8" s="8">
        <v>0</v>
      </c>
      <c r="V8" s="7">
        <f t="shared" si="1"/>
        <v>0</v>
      </c>
      <c r="W8" s="8">
        <v>0</v>
      </c>
      <c r="X8" s="7">
        <f t="shared" si="1"/>
        <v>0</v>
      </c>
      <c r="Y8" s="8">
        <v>0</v>
      </c>
      <c r="Z8" s="7">
        <f t="shared" si="1"/>
        <v>0</v>
      </c>
      <c r="AB8" s="2"/>
      <c r="AD8" s="2"/>
      <c r="AF8" s="2"/>
      <c r="AH8" s="2"/>
    </row>
    <row r="9" spans="1:34" ht="36">
      <c r="A9" s="11">
        <v>4</v>
      </c>
      <c r="B9" s="12" t="s">
        <v>13</v>
      </c>
      <c r="C9" s="8">
        <v>78769245.6</v>
      </c>
      <c r="D9" s="7">
        <f t="shared" si="0"/>
        <v>0.32455634222494306</v>
      </c>
      <c r="E9" s="8">
        <v>45908000.4</v>
      </c>
      <c r="F9" s="7">
        <f t="shared" si="1"/>
        <v>0.17912215232726567</v>
      </c>
      <c r="G9" s="8">
        <v>60879271.8</v>
      </c>
      <c r="H9" s="7">
        <f t="shared" si="1"/>
        <v>0.22175705649545926</v>
      </c>
      <c r="I9" s="8">
        <v>79114612.55</v>
      </c>
      <c r="J9" s="7">
        <f t="shared" si="1"/>
        <v>0.26011228148823495</v>
      </c>
      <c r="K9" s="8">
        <v>85662903.15</v>
      </c>
      <c r="L9" s="7">
        <f t="shared" si="1"/>
        <v>0.2658418921559802</v>
      </c>
      <c r="M9" s="8">
        <v>72671253.85</v>
      </c>
      <c r="N9" s="7">
        <f t="shared" si="1"/>
        <v>0.21963517612046796</v>
      </c>
      <c r="O9" s="8">
        <v>58270673</v>
      </c>
      <c r="P9" s="7">
        <f t="shared" si="1"/>
        <v>0.16770931398263733</v>
      </c>
      <c r="Q9" s="8">
        <v>50636457.65</v>
      </c>
      <c r="R9" s="7">
        <f t="shared" si="1"/>
        <v>0.13606600921297404</v>
      </c>
      <c r="S9" s="8">
        <v>51008312.4</v>
      </c>
      <c r="T9" s="7">
        <f t="shared" si="1"/>
        <v>0.12912549930225</v>
      </c>
      <c r="U9" s="8">
        <v>93920634.2</v>
      </c>
      <c r="V9" s="7">
        <f t="shared" si="1"/>
        <v>0.21326986615751575</v>
      </c>
      <c r="W9" s="8">
        <v>77450596.95</v>
      </c>
      <c r="X9" s="7">
        <f t="shared" si="1"/>
        <v>0.16777069284887677</v>
      </c>
      <c r="Y9" s="8">
        <v>78819808.8</v>
      </c>
      <c r="Z9" s="7">
        <v>0.16295</v>
      </c>
      <c r="AB9" s="2"/>
      <c r="AD9" s="2"/>
      <c r="AF9" s="2"/>
      <c r="AH9" s="2"/>
    </row>
    <row r="10" spans="1:34" ht="72">
      <c r="A10" s="11">
        <v>5</v>
      </c>
      <c r="B10" s="12" t="s">
        <v>14</v>
      </c>
      <c r="C10" s="8">
        <v>0</v>
      </c>
      <c r="D10" s="7">
        <f t="shared" si="0"/>
        <v>0</v>
      </c>
      <c r="E10" s="8">
        <v>0</v>
      </c>
      <c r="F10" s="7">
        <f t="shared" si="1"/>
        <v>0</v>
      </c>
      <c r="G10" s="8">
        <v>0</v>
      </c>
      <c r="H10" s="7">
        <f t="shared" si="1"/>
        <v>0</v>
      </c>
      <c r="I10" s="8">
        <v>0</v>
      </c>
      <c r="J10" s="7">
        <f t="shared" si="1"/>
        <v>0</v>
      </c>
      <c r="K10" s="8">
        <v>0</v>
      </c>
      <c r="L10" s="7">
        <f t="shared" si="1"/>
        <v>0</v>
      </c>
      <c r="M10" s="8">
        <v>0</v>
      </c>
      <c r="N10" s="7">
        <f t="shared" si="1"/>
        <v>0</v>
      </c>
      <c r="O10" s="8">
        <v>0</v>
      </c>
      <c r="P10" s="7">
        <f t="shared" si="1"/>
        <v>0</v>
      </c>
      <c r="Q10" s="8">
        <v>0</v>
      </c>
      <c r="R10" s="7">
        <f t="shared" si="1"/>
        <v>0</v>
      </c>
      <c r="S10" s="8">
        <v>0</v>
      </c>
      <c r="T10" s="7">
        <f t="shared" si="1"/>
        <v>0</v>
      </c>
      <c r="U10" s="8">
        <v>0</v>
      </c>
      <c r="V10" s="7">
        <f t="shared" si="1"/>
        <v>0</v>
      </c>
      <c r="W10" s="8">
        <v>0</v>
      </c>
      <c r="X10" s="7">
        <f t="shared" si="1"/>
        <v>0</v>
      </c>
      <c r="Y10" s="8">
        <v>3450000</v>
      </c>
      <c r="Z10" s="7">
        <f t="shared" si="1"/>
        <v>0.007131395549313141</v>
      </c>
      <c r="AB10" s="2"/>
      <c r="AD10" s="2"/>
      <c r="AF10" s="2"/>
      <c r="AH10" s="2"/>
    </row>
    <row r="11" spans="1:34" ht="12">
      <c r="A11" s="11">
        <v>6</v>
      </c>
      <c r="B11" s="12" t="s">
        <v>15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  <c r="G11" s="8">
        <v>0</v>
      </c>
      <c r="H11" s="7">
        <f t="shared" si="1"/>
        <v>0</v>
      </c>
      <c r="I11" s="8">
        <v>0</v>
      </c>
      <c r="J11" s="7">
        <f t="shared" si="1"/>
        <v>0</v>
      </c>
      <c r="K11" s="8">
        <v>0</v>
      </c>
      <c r="L11" s="7">
        <f t="shared" si="1"/>
        <v>0</v>
      </c>
      <c r="M11" s="8">
        <v>0</v>
      </c>
      <c r="N11" s="7">
        <f t="shared" si="1"/>
        <v>0</v>
      </c>
      <c r="O11" s="8">
        <v>0</v>
      </c>
      <c r="P11" s="7">
        <f t="shared" si="1"/>
        <v>0</v>
      </c>
      <c r="Q11" s="8">
        <v>0</v>
      </c>
      <c r="R11" s="7">
        <f t="shared" si="1"/>
        <v>0</v>
      </c>
      <c r="S11" s="8">
        <v>0</v>
      </c>
      <c r="T11" s="7">
        <f t="shared" si="1"/>
        <v>0</v>
      </c>
      <c r="U11" s="8">
        <v>0</v>
      </c>
      <c r="V11" s="7">
        <f t="shared" si="1"/>
        <v>0</v>
      </c>
      <c r="W11" s="8">
        <v>0</v>
      </c>
      <c r="X11" s="7">
        <f t="shared" si="1"/>
        <v>0</v>
      </c>
      <c r="Y11" s="8">
        <v>0</v>
      </c>
      <c r="Z11" s="7">
        <f t="shared" si="1"/>
        <v>0</v>
      </c>
      <c r="AB11" s="2"/>
      <c r="AD11" s="2"/>
      <c r="AF11" s="2"/>
      <c r="AH11" s="2"/>
    </row>
    <row r="12" spans="1:34" ht="36">
      <c r="A12" s="11">
        <v>7</v>
      </c>
      <c r="B12" s="12" t="s">
        <v>16</v>
      </c>
      <c r="C12" s="8">
        <v>0</v>
      </c>
      <c r="D12" s="7">
        <f t="shared" si="0"/>
        <v>0</v>
      </c>
      <c r="E12" s="8">
        <v>0</v>
      </c>
      <c r="F12" s="7">
        <f t="shared" si="1"/>
        <v>0</v>
      </c>
      <c r="G12" s="8">
        <v>0</v>
      </c>
      <c r="H12" s="7">
        <f t="shared" si="1"/>
        <v>0</v>
      </c>
      <c r="I12" s="8">
        <v>0</v>
      </c>
      <c r="J12" s="7">
        <f t="shared" si="1"/>
        <v>0</v>
      </c>
      <c r="K12" s="8">
        <v>0</v>
      </c>
      <c r="L12" s="7">
        <f t="shared" si="1"/>
        <v>0</v>
      </c>
      <c r="M12" s="8">
        <v>0</v>
      </c>
      <c r="N12" s="7">
        <f t="shared" si="1"/>
        <v>0</v>
      </c>
      <c r="O12" s="8">
        <v>0</v>
      </c>
      <c r="P12" s="7">
        <f t="shared" si="1"/>
        <v>0</v>
      </c>
      <c r="Q12" s="8">
        <v>0</v>
      </c>
      <c r="R12" s="7">
        <f t="shared" si="1"/>
        <v>0</v>
      </c>
      <c r="S12" s="8">
        <v>0</v>
      </c>
      <c r="T12" s="7">
        <f t="shared" si="1"/>
        <v>0</v>
      </c>
      <c r="U12" s="8">
        <v>0</v>
      </c>
      <c r="V12" s="7">
        <f t="shared" si="1"/>
        <v>0</v>
      </c>
      <c r="W12" s="8">
        <v>0</v>
      </c>
      <c r="X12" s="7">
        <f t="shared" si="1"/>
        <v>0</v>
      </c>
      <c r="Y12" s="8">
        <v>0</v>
      </c>
      <c r="Z12" s="7">
        <f t="shared" si="1"/>
        <v>0</v>
      </c>
      <c r="AB12" s="2"/>
      <c r="AD12" s="2"/>
      <c r="AF12" s="2"/>
      <c r="AH12" s="2"/>
    </row>
    <row r="13" spans="1:34" ht="24">
      <c r="A13" s="11">
        <v>8</v>
      </c>
      <c r="B13" s="12" t="s">
        <v>17</v>
      </c>
      <c r="C13" s="8">
        <v>0</v>
      </c>
      <c r="D13" s="7">
        <f t="shared" si="0"/>
        <v>0</v>
      </c>
      <c r="E13" s="8">
        <v>0</v>
      </c>
      <c r="F13" s="7">
        <f t="shared" si="1"/>
        <v>0</v>
      </c>
      <c r="G13" s="8">
        <v>0</v>
      </c>
      <c r="H13" s="7">
        <f t="shared" si="1"/>
        <v>0</v>
      </c>
      <c r="I13" s="8">
        <v>0</v>
      </c>
      <c r="J13" s="7">
        <f t="shared" si="1"/>
        <v>0</v>
      </c>
      <c r="K13" s="8">
        <v>0</v>
      </c>
      <c r="L13" s="7">
        <f t="shared" si="1"/>
        <v>0</v>
      </c>
      <c r="M13" s="8">
        <v>0</v>
      </c>
      <c r="N13" s="7">
        <f t="shared" si="1"/>
        <v>0</v>
      </c>
      <c r="O13" s="8">
        <v>0</v>
      </c>
      <c r="P13" s="7">
        <f t="shared" si="1"/>
        <v>0</v>
      </c>
      <c r="Q13" s="8">
        <v>0</v>
      </c>
      <c r="R13" s="7">
        <f t="shared" si="1"/>
        <v>0</v>
      </c>
      <c r="S13" s="8">
        <v>0</v>
      </c>
      <c r="T13" s="7">
        <f t="shared" si="1"/>
        <v>0</v>
      </c>
      <c r="U13" s="8">
        <v>0</v>
      </c>
      <c r="V13" s="7">
        <f t="shared" si="1"/>
        <v>0</v>
      </c>
      <c r="W13" s="8">
        <v>0</v>
      </c>
      <c r="X13" s="7">
        <f t="shared" si="1"/>
        <v>0</v>
      </c>
      <c r="Y13" s="8">
        <v>0</v>
      </c>
      <c r="Z13" s="7">
        <f t="shared" si="1"/>
        <v>0</v>
      </c>
      <c r="AB13" s="2"/>
      <c r="AD13" s="2"/>
      <c r="AF13" s="2"/>
      <c r="AH13" s="2"/>
    </row>
    <row r="14" spans="1:34" ht="36">
      <c r="A14" s="11">
        <v>9</v>
      </c>
      <c r="B14" s="12" t="s">
        <v>18</v>
      </c>
      <c r="C14" s="8">
        <v>0</v>
      </c>
      <c r="D14" s="7">
        <f t="shared" si="0"/>
        <v>0</v>
      </c>
      <c r="E14" s="8">
        <v>0</v>
      </c>
      <c r="F14" s="7">
        <f t="shared" si="1"/>
        <v>0</v>
      </c>
      <c r="G14" s="8">
        <v>0</v>
      </c>
      <c r="H14" s="7">
        <f t="shared" si="1"/>
        <v>0</v>
      </c>
      <c r="I14" s="8">
        <v>0</v>
      </c>
      <c r="J14" s="7">
        <f t="shared" si="1"/>
        <v>0</v>
      </c>
      <c r="K14" s="8">
        <v>0</v>
      </c>
      <c r="L14" s="7">
        <f t="shared" si="1"/>
        <v>0</v>
      </c>
      <c r="M14" s="8">
        <v>0</v>
      </c>
      <c r="N14" s="7">
        <f t="shared" si="1"/>
        <v>0</v>
      </c>
      <c r="O14" s="8">
        <v>0</v>
      </c>
      <c r="P14" s="7">
        <f t="shared" si="1"/>
        <v>0</v>
      </c>
      <c r="Q14" s="8">
        <v>0</v>
      </c>
      <c r="R14" s="7">
        <f t="shared" si="1"/>
        <v>0</v>
      </c>
      <c r="S14" s="8">
        <v>0</v>
      </c>
      <c r="T14" s="7">
        <f t="shared" si="1"/>
        <v>0</v>
      </c>
      <c r="U14" s="8">
        <v>0</v>
      </c>
      <c r="V14" s="7">
        <f t="shared" si="1"/>
        <v>0</v>
      </c>
      <c r="W14" s="8">
        <v>0</v>
      </c>
      <c r="X14" s="7">
        <f t="shared" si="1"/>
        <v>0</v>
      </c>
      <c r="Y14" s="8">
        <v>0</v>
      </c>
      <c r="Z14" s="7">
        <f t="shared" si="1"/>
        <v>0</v>
      </c>
      <c r="AB14" s="2"/>
      <c r="AD14" s="2"/>
      <c r="AF14" s="2"/>
      <c r="AH14" s="2"/>
    </row>
    <row r="15" spans="1:34" ht="36">
      <c r="A15" s="11">
        <v>10</v>
      </c>
      <c r="B15" s="12" t="s">
        <v>19</v>
      </c>
      <c r="C15" s="8">
        <v>0</v>
      </c>
      <c r="D15" s="7">
        <f t="shared" si="0"/>
        <v>0</v>
      </c>
      <c r="E15" s="8">
        <v>0</v>
      </c>
      <c r="F15" s="7">
        <f t="shared" si="1"/>
        <v>0</v>
      </c>
      <c r="G15" s="8">
        <v>0</v>
      </c>
      <c r="H15" s="7">
        <f t="shared" si="1"/>
        <v>0</v>
      </c>
      <c r="I15" s="8">
        <v>0</v>
      </c>
      <c r="J15" s="7">
        <f t="shared" si="1"/>
        <v>0</v>
      </c>
      <c r="K15" s="8">
        <v>0</v>
      </c>
      <c r="L15" s="7">
        <f t="shared" si="1"/>
        <v>0</v>
      </c>
      <c r="M15" s="8">
        <v>0</v>
      </c>
      <c r="N15" s="7">
        <f t="shared" si="1"/>
        <v>0</v>
      </c>
      <c r="O15" s="8">
        <v>0</v>
      </c>
      <c r="P15" s="7">
        <f t="shared" si="1"/>
        <v>0</v>
      </c>
      <c r="Q15" s="8">
        <v>0</v>
      </c>
      <c r="R15" s="7">
        <f t="shared" si="1"/>
        <v>0</v>
      </c>
      <c r="S15" s="8">
        <v>0</v>
      </c>
      <c r="T15" s="7">
        <f t="shared" si="1"/>
        <v>0</v>
      </c>
      <c r="U15" s="8">
        <v>0</v>
      </c>
      <c r="V15" s="7">
        <f t="shared" si="1"/>
        <v>0</v>
      </c>
      <c r="W15" s="8">
        <v>0</v>
      </c>
      <c r="X15" s="7">
        <f t="shared" si="1"/>
        <v>0</v>
      </c>
      <c r="Y15" s="8">
        <v>0</v>
      </c>
      <c r="Z15" s="7">
        <f t="shared" si="1"/>
        <v>0</v>
      </c>
      <c r="AB15" s="2"/>
      <c r="AD15" s="2"/>
      <c r="AF15" s="2"/>
      <c r="AH15" s="2"/>
    </row>
    <row r="16" spans="1:34" ht="36">
      <c r="A16" s="11" t="s">
        <v>20</v>
      </c>
      <c r="B16" s="12" t="s">
        <v>21</v>
      </c>
      <c r="C16" s="8">
        <v>0</v>
      </c>
      <c r="D16" s="7">
        <f t="shared" si="0"/>
        <v>0</v>
      </c>
      <c r="E16" s="8">
        <v>0</v>
      </c>
      <c r="F16" s="7">
        <f t="shared" si="1"/>
        <v>0</v>
      </c>
      <c r="G16" s="8">
        <v>0</v>
      </c>
      <c r="H16" s="7">
        <f t="shared" si="1"/>
        <v>0</v>
      </c>
      <c r="I16" s="8">
        <v>0</v>
      </c>
      <c r="J16" s="7">
        <f t="shared" si="1"/>
        <v>0</v>
      </c>
      <c r="K16" s="8">
        <v>0</v>
      </c>
      <c r="L16" s="7">
        <f t="shared" si="1"/>
        <v>0</v>
      </c>
      <c r="M16" s="8">
        <v>0</v>
      </c>
      <c r="N16" s="7">
        <f t="shared" si="1"/>
        <v>0</v>
      </c>
      <c r="O16" s="8">
        <v>0</v>
      </c>
      <c r="P16" s="7">
        <f t="shared" si="1"/>
        <v>0</v>
      </c>
      <c r="Q16" s="8">
        <v>0</v>
      </c>
      <c r="R16" s="7">
        <f t="shared" si="1"/>
        <v>0</v>
      </c>
      <c r="S16" s="8">
        <v>0</v>
      </c>
      <c r="T16" s="7">
        <f t="shared" si="1"/>
        <v>0</v>
      </c>
      <c r="U16" s="8">
        <v>0</v>
      </c>
      <c r="V16" s="7">
        <f t="shared" si="1"/>
        <v>0</v>
      </c>
      <c r="W16" s="8">
        <v>0</v>
      </c>
      <c r="X16" s="7">
        <f t="shared" si="1"/>
        <v>0</v>
      </c>
      <c r="Y16" s="8">
        <v>0</v>
      </c>
      <c r="Z16" s="7">
        <f t="shared" si="1"/>
        <v>0</v>
      </c>
      <c r="AB16" s="2"/>
      <c r="AD16" s="2"/>
      <c r="AF16" s="2"/>
      <c r="AH16" s="2"/>
    </row>
    <row r="17" spans="1:34" ht="60">
      <c r="A17" s="11">
        <v>11</v>
      </c>
      <c r="B17" s="12" t="s">
        <v>22</v>
      </c>
      <c r="C17" s="8">
        <v>0</v>
      </c>
      <c r="D17" s="7">
        <f t="shared" si="0"/>
        <v>0</v>
      </c>
      <c r="E17" s="8">
        <v>0</v>
      </c>
      <c r="F17" s="7">
        <f t="shared" si="1"/>
        <v>0</v>
      </c>
      <c r="G17" s="8">
        <v>0</v>
      </c>
      <c r="H17" s="7">
        <f t="shared" si="1"/>
        <v>0</v>
      </c>
      <c r="I17" s="8">
        <v>0</v>
      </c>
      <c r="J17" s="7">
        <f t="shared" si="1"/>
        <v>0</v>
      </c>
      <c r="K17" s="8">
        <v>0</v>
      </c>
      <c r="L17" s="7">
        <f t="shared" si="1"/>
        <v>0</v>
      </c>
      <c r="M17" s="8">
        <v>0</v>
      </c>
      <c r="N17" s="7">
        <f t="shared" si="1"/>
        <v>0</v>
      </c>
      <c r="O17" s="8">
        <v>0</v>
      </c>
      <c r="P17" s="7">
        <f t="shared" si="1"/>
        <v>0</v>
      </c>
      <c r="Q17" s="8">
        <v>0</v>
      </c>
      <c r="R17" s="7">
        <f t="shared" si="1"/>
        <v>0</v>
      </c>
      <c r="S17" s="8">
        <v>0</v>
      </c>
      <c r="T17" s="7">
        <f t="shared" si="1"/>
        <v>0</v>
      </c>
      <c r="U17" s="8">
        <v>0</v>
      </c>
      <c r="V17" s="7">
        <f t="shared" si="1"/>
        <v>0</v>
      </c>
      <c r="W17" s="8">
        <v>0</v>
      </c>
      <c r="X17" s="7">
        <f t="shared" si="1"/>
        <v>0</v>
      </c>
      <c r="Y17" s="8">
        <v>0</v>
      </c>
      <c r="Z17" s="7">
        <f t="shared" si="1"/>
        <v>0</v>
      </c>
      <c r="AB17" s="2"/>
      <c r="AD17" s="2"/>
      <c r="AF17" s="2"/>
      <c r="AH17" s="2"/>
    </row>
    <row r="18" spans="1:34" ht="60">
      <c r="A18" s="11">
        <v>12</v>
      </c>
      <c r="B18" s="12" t="s">
        <v>23</v>
      </c>
      <c r="C18" s="8">
        <v>0</v>
      </c>
      <c r="D18" s="7">
        <f t="shared" si="0"/>
        <v>0</v>
      </c>
      <c r="E18" s="8">
        <v>0</v>
      </c>
      <c r="F18" s="7">
        <f t="shared" si="1"/>
        <v>0</v>
      </c>
      <c r="G18" s="8">
        <v>0</v>
      </c>
      <c r="H18" s="7">
        <f t="shared" si="1"/>
        <v>0</v>
      </c>
      <c r="I18" s="8">
        <v>0</v>
      </c>
      <c r="J18" s="7">
        <f t="shared" si="1"/>
        <v>0</v>
      </c>
      <c r="K18" s="8">
        <v>0</v>
      </c>
      <c r="L18" s="7">
        <f t="shared" si="1"/>
        <v>0</v>
      </c>
      <c r="M18" s="8">
        <v>0</v>
      </c>
      <c r="N18" s="7">
        <f t="shared" si="1"/>
        <v>0</v>
      </c>
      <c r="O18" s="8">
        <v>0</v>
      </c>
      <c r="P18" s="7">
        <f t="shared" si="1"/>
        <v>0</v>
      </c>
      <c r="Q18" s="8">
        <v>0</v>
      </c>
      <c r="R18" s="7">
        <f t="shared" si="1"/>
        <v>0</v>
      </c>
      <c r="S18" s="8">
        <v>0</v>
      </c>
      <c r="T18" s="7">
        <f t="shared" si="1"/>
        <v>0</v>
      </c>
      <c r="U18" s="8">
        <v>0</v>
      </c>
      <c r="V18" s="7">
        <f t="shared" si="1"/>
        <v>0</v>
      </c>
      <c r="W18" s="8">
        <v>0</v>
      </c>
      <c r="X18" s="7">
        <f t="shared" si="1"/>
        <v>0</v>
      </c>
      <c r="Y18" s="8">
        <v>0</v>
      </c>
      <c r="Z18" s="7">
        <f t="shared" si="1"/>
        <v>0</v>
      </c>
      <c r="AB18" s="2"/>
      <c r="AD18" s="2"/>
      <c r="AF18" s="2"/>
      <c r="AH18" s="2"/>
    </row>
    <row r="19" spans="1:34" ht="24">
      <c r="A19" s="11">
        <v>13</v>
      </c>
      <c r="B19" s="12" t="s">
        <v>24</v>
      </c>
      <c r="C19" s="8">
        <v>0</v>
      </c>
      <c r="D19" s="7">
        <f t="shared" si="0"/>
        <v>0</v>
      </c>
      <c r="E19" s="8">
        <v>0</v>
      </c>
      <c r="F19" s="7">
        <f t="shared" si="1"/>
        <v>0</v>
      </c>
      <c r="G19" s="8">
        <v>0</v>
      </c>
      <c r="H19" s="7">
        <f t="shared" si="1"/>
        <v>0</v>
      </c>
      <c r="I19" s="8">
        <v>0</v>
      </c>
      <c r="J19" s="7">
        <f t="shared" si="1"/>
        <v>0</v>
      </c>
      <c r="K19" s="8">
        <v>4410945.73</v>
      </c>
      <c r="L19" s="7">
        <f t="shared" si="1"/>
        <v>0.013688704397599458</v>
      </c>
      <c r="M19" s="8">
        <v>4410770.86</v>
      </c>
      <c r="N19" s="7">
        <f t="shared" si="1"/>
        <v>0.013330724094326715</v>
      </c>
      <c r="O19" s="8">
        <v>4410577.9</v>
      </c>
      <c r="P19" s="7">
        <f t="shared" si="1"/>
        <v>0.012694121344299238</v>
      </c>
      <c r="Q19" s="8">
        <v>4410390.97</v>
      </c>
      <c r="R19" s="7">
        <f t="shared" si="1"/>
        <v>0.01185122984914877</v>
      </c>
      <c r="S19" s="8">
        <v>4410222.13</v>
      </c>
      <c r="T19" s="7">
        <f t="shared" si="1"/>
        <v>0.011164300636028933</v>
      </c>
      <c r="U19" s="8">
        <v>4410023.14</v>
      </c>
      <c r="V19" s="7">
        <f t="shared" si="1"/>
        <v>0.010014040608121737</v>
      </c>
      <c r="W19" s="8">
        <v>4409842.24</v>
      </c>
      <c r="X19" s="7">
        <f t="shared" si="1"/>
        <v>0.009552441389659848</v>
      </c>
      <c r="Y19" s="8">
        <v>4409655.31</v>
      </c>
      <c r="Z19" s="7">
        <f t="shared" si="1"/>
        <v>0.009115071377315669</v>
      </c>
      <c r="AB19" s="2"/>
      <c r="AD19" s="2"/>
      <c r="AF19" s="2"/>
      <c r="AH19" s="2"/>
    </row>
    <row r="20" spans="1:34" ht="24">
      <c r="A20" s="11" t="s">
        <v>25</v>
      </c>
      <c r="B20" s="12" t="s">
        <v>26</v>
      </c>
      <c r="C20" s="8">
        <v>0</v>
      </c>
      <c r="D20" s="7">
        <f t="shared" si="0"/>
        <v>0</v>
      </c>
      <c r="E20" s="8">
        <v>0</v>
      </c>
      <c r="F20" s="7">
        <f t="shared" si="1"/>
        <v>0</v>
      </c>
      <c r="G20" s="8">
        <v>0</v>
      </c>
      <c r="H20" s="7">
        <f t="shared" si="1"/>
        <v>0</v>
      </c>
      <c r="I20" s="8">
        <v>0</v>
      </c>
      <c r="J20" s="7">
        <f t="shared" si="1"/>
        <v>0</v>
      </c>
      <c r="K20" s="8">
        <v>0</v>
      </c>
      <c r="L20" s="7">
        <f t="shared" si="1"/>
        <v>0</v>
      </c>
      <c r="M20" s="8">
        <v>0</v>
      </c>
      <c r="N20" s="7">
        <f t="shared" si="1"/>
        <v>0</v>
      </c>
      <c r="O20" s="8">
        <v>0</v>
      </c>
      <c r="P20" s="7">
        <f t="shared" si="1"/>
        <v>0</v>
      </c>
      <c r="Q20" s="8">
        <v>0</v>
      </c>
      <c r="R20" s="7">
        <f t="shared" si="1"/>
        <v>0</v>
      </c>
      <c r="S20" s="8">
        <v>0</v>
      </c>
      <c r="T20" s="7">
        <f t="shared" si="1"/>
        <v>0</v>
      </c>
      <c r="U20" s="8">
        <v>0</v>
      </c>
      <c r="V20" s="7">
        <f t="shared" si="1"/>
        <v>0</v>
      </c>
      <c r="W20" s="8">
        <v>0</v>
      </c>
      <c r="X20" s="7">
        <f t="shared" si="1"/>
        <v>0</v>
      </c>
      <c r="Y20" s="8">
        <v>0</v>
      </c>
      <c r="Z20" s="7">
        <f t="shared" si="1"/>
        <v>0</v>
      </c>
      <c r="AB20" s="2"/>
      <c r="AD20" s="2"/>
      <c r="AF20" s="2"/>
      <c r="AH20" s="2"/>
    </row>
    <row r="21" spans="1:34" ht="24">
      <c r="A21" s="11" t="s">
        <v>27</v>
      </c>
      <c r="B21" s="12" t="s">
        <v>28</v>
      </c>
      <c r="C21" s="8">
        <v>0</v>
      </c>
      <c r="D21" s="7">
        <f t="shared" si="0"/>
        <v>0</v>
      </c>
      <c r="E21" s="8">
        <v>0</v>
      </c>
      <c r="F21" s="7">
        <f t="shared" si="1"/>
        <v>0</v>
      </c>
      <c r="G21" s="8">
        <v>0</v>
      </c>
      <c r="H21" s="7">
        <f t="shared" si="1"/>
        <v>0</v>
      </c>
      <c r="I21" s="8">
        <v>0</v>
      </c>
      <c r="J21" s="7">
        <f t="shared" si="1"/>
        <v>0</v>
      </c>
      <c r="K21" s="8">
        <v>0</v>
      </c>
      <c r="L21" s="7">
        <f t="shared" si="1"/>
        <v>0</v>
      </c>
      <c r="M21" s="8">
        <v>0</v>
      </c>
      <c r="N21" s="7">
        <f t="shared" si="1"/>
        <v>0</v>
      </c>
      <c r="O21" s="8">
        <v>0</v>
      </c>
      <c r="P21" s="7">
        <f t="shared" si="1"/>
        <v>0</v>
      </c>
      <c r="Q21" s="8">
        <v>0</v>
      </c>
      <c r="R21" s="7">
        <f t="shared" si="1"/>
        <v>0</v>
      </c>
      <c r="S21" s="8">
        <v>0</v>
      </c>
      <c r="T21" s="7">
        <f t="shared" si="1"/>
        <v>0</v>
      </c>
      <c r="U21" s="8">
        <v>0</v>
      </c>
      <c r="V21" s="7">
        <f t="shared" si="1"/>
        <v>0</v>
      </c>
      <c r="W21" s="8">
        <v>0</v>
      </c>
      <c r="X21" s="7">
        <f t="shared" si="1"/>
        <v>0</v>
      </c>
      <c r="Y21" s="8">
        <v>0</v>
      </c>
      <c r="Z21" s="7">
        <f t="shared" si="1"/>
        <v>0</v>
      </c>
      <c r="AB21" s="2"/>
      <c r="AD21" s="2"/>
      <c r="AF21" s="2"/>
      <c r="AH21" s="2"/>
    </row>
    <row r="22" spans="1:34" ht="36">
      <c r="A22" s="11" t="s">
        <v>29</v>
      </c>
      <c r="B22" s="12" t="s">
        <v>30</v>
      </c>
      <c r="C22" s="8">
        <v>0</v>
      </c>
      <c r="D22" s="7">
        <f t="shared" si="0"/>
        <v>0</v>
      </c>
      <c r="E22" s="8">
        <v>0</v>
      </c>
      <c r="F22" s="7">
        <f t="shared" si="1"/>
        <v>0</v>
      </c>
      <c r="G22" s="8">
        <v>0</v>
      </c>
      <c r="H22" s="7">
        <f t="shared" si="1"/>
        <v>0</v>
      </c>
      <c r="I22" s="8">
        <v>0</v>
      </c>
      <c r="J22" s="7">
        <f t="shared" si="1"/>
        <v>0</v>
      </c>
      <c r="K22" s="8">
        <v>0</v>
      </c>
      <c r="L22" s="7">
        <f t="shared" si="1"/>
        <v>0</v>
      </c>
      <c r="M22" s="8">
        <v>0</v>
      </c>
      <c r="N22" s="7">
        <f t="shared" si="1"/>
        <v>0</v>
      </c>
      <c r="O22" s="8">
        <v>0</v>
      </c>
      <c r="P22" s="7">
        <f t="shared" si="1"/>
        <v>0</v>
      </c>
      <c r="Q22" s="8">
        <v>0</v>
      </c>
      <c r="R22" s="7">
        <f t="shared" si="1"/>
        <v>0</v>
      </c>
      <c r="S22" s="8">
        <v>0</v>
      </c>
      <c r="T22" s="7">
        <f t="shared" si="1"/>
        <v>0</v>
      </c>
      <c r="U22" s="8">
        <v>0</v>
      </c>
      <c r="V22" s="7">
        <f t="shared" si="1"/>
        <v>0</v>
      </c>
      <c r="W22" s="8">
        <v>0</v>
      </c>
      <c r="X22" s="7">
        <f t="shared" si="1"/>
        <v>0</v>
      </c>
      <c r="Y22" s="8">
        <v>0</v>
      </c>
      <c r="Z22" s="7">
        <f t="shared" si="1"/>
        <v>0</v>
      </c>
      <c r="AB22" s="2"/>
      <c r="AD22" s="2"/>
      <c r="AF22" s="2"/>
      <c r="AH22" s="2"/>
    </row>
    <row r="23" spans="1:34" ht="12">
      <c r="A23" s="11">
        <v>14</v>
      </c>
      <c r="B23" s="12" t="s">
        <v>31</v>
      </c>
      <c r="C23" s="8">
        <v>0</v>
      </c>
      <c r="D23" s="7">
        <f t="shared" si="0"/>
        <v>0</v>
      </c>
      <c r="E23" s="8">
        <v>0</v>
      </c>
      <c r="F23" s="7">
        <f>+E23/E$26</f>
        <v>0</v>
      </c>
      <c r="G23" s="8">
        <v>0</v>
      </c>
      <c r="H23" s="7">
        <f>+G23/G$26</f>
        <v>0</v>
      </c>
      <c r="I23" s="8">
        <v>0</v>
      </c>
      <c r="J23" s="7">
        <f>+I23/I$26</f>
        <v>0</v>
      </c>
      <c r="K23" s="8">
        <v>0</v>
      </c>
      <c r="L23" s="7">
        <f>+K23/K$26</f>
        <v>0</v>
      </c>
      <c r="M23" s="8">
        <v>0</v>
      </c>
      <c r="N23" s="7">
        <f>+M23/M$26</f>
        <v>0</v>
      </c>
      <c r="O23" s="8">
        <v>0</v>
      </c>
      <c r="P23" s="7">
        <f>+O23/O$26</f>
        <v>0</v>
      </c>
      <c r="Q23" s="8">
        <v>0</v>
      </c>
      <c r="R23" s="7">
        <f>+Q23/Q$26</f>
        <v>0</v>
      </c>
      <c r="S23" s="8">
        <v>0</v>
      </c>
      <c r="T23" s="7">
        <f>+S23/S$26</f>
        <v>0</v>
      </c>
      <c r="U23" s="8">
        <v>0</v>
      </c>
      <c r="V23" s="7">
        <f>+U23/U$26</f>
        <v>0</v>
      </c>
      <c r="W23" s="8">
        <v>0</v>
      </c>
      <c r="X23" s="7">
        <f>+W23/W$26</f>
        <v>0</v>
      </c>
      <c r="Y23" s="8">
        <v>0</v>
      </c>
      <c r="Z23" s="7">
        <f>+Y23/Y$26</f>
        <v>0</v>
      </c>
      <c r="AB23" s="2"/>
      <c r="AD23" s="2"/>
      <c r="AF23" s="2"/>
      <c r="AH23" s="2"/>
    </row>
    <row r="24" spans="1:34" ht="12">
      <c r="A24" s="11">
        <v>15</v>
      </c>
      <c r="B24" s="12" t="s">
        <v>32</v>
      </c>
      <c r="C24" s="8">
        <v>7524568.44</v>
      </c>
      <c r="D24" s="7">
        <f t="shared" si="0"/>
        <v>0.031003806004556253</v>
      </c>
      <c r="E24" s="8">
        <v>13399623.62</v>
      </c>
      <c r="F24" s="7">
        <f>+E24/E$26</f>
        <v>0.05228216002171305</v>
      </c>
      <c r="G24" s="8">
        <f>8837158.76-5220.54</f>
        <v>8831938.22</v>
      </c>
      <c r="H24" s="7">
        <f>+G24/G$26</f>
        <v>0.03217096008065173</v>
      </c>
      <c r="I24" s="8">
        <v>12126955.36</v>
      </c>
      <c r="J24" s="7">
        <f>+I24/I$26</f>
        <v>0.03987089014942764</v>
      </c>
      <c r="K24" s="8">
        <v>13371252.03</v>
      </c>
      <c r="L24" s="7">
        <f>+K24/K$26</f>
        <v>0.041495662759938705</v>
      </c>
      <c r="M24" s="8">
        <v>11608830.66</v>
      </c>
      <c r="N24" s="7">
        <f>+M24/M$26</f>
        <v>0.03508550398517431</v>
      </c>
      <c r="O24" s="8">
        <v>16795778.74</v>
      </c>
      <c r="P24" s="7">
        <f>+O24/O$26</f>
        <v>0.048340072033998385</v>
      </c>
      <c r="Q24" s="8">
        <v>14723138.99</v>
      </c>
      <c r="R24" s="7">
        <v>0.03954</v>
      </c>
      <c r="S24" s="8">
        <v>23583360.76</v>
      </c>
      <c r="T24" s="7">
        <f>+S24/S$26</f>
        <v>0.059700332947303904</v>
      </c>
      <c r="U24" s="8">
        <v>15525151.82</v>
      </c>
      <c r="V24" s="7">
        <v>0.03524</v>
      </c>
      <c r="W24" s="8">
        <v>22374313.94</v>
      </c>
      <c r="X24" s="7">
        <v>0.04844</v>
      </c>
      <c r="Y24" s="8">
        <v>17075959.52</v>
      </c>
      <c r="Z24" s="7">
        <f>+Y24/Y$26</f>
        <v>0.03529722368729837</v>
      </c>
      <c r="AB24" s="2"/>
      <c r="AD24" s="2"/>
      <c r="AF24" s="2"/>
      <c r="AH24" s="2"/>
    </row>
    <row r="25" spans="1:34" ht="12">
      <c r="A25" s="13"/>
      <c r="B25" s="10"/>
      <c r="C25" s="16"/>
      <c r="D25" s="7"/>
      <c r="E25" s="16"/>
      <c r="F25" s="7"/>
      <c r="G25" s="16"/>
      <c r="H25" s="7"/>
      <c r="I25" s="16"/>
      <c r="J25" s="7"/>
      <c r="K25" s="16"/>
      <c r="L25" s="7"/>
      <c r="M25" s="16"/>
      <c r="N25" s="7"/>
      <c r="O25" s="16"/>
      <c r="P25" s="7"/>
      <c r="Q25" s="16"/>
      <c r="R25" s="7"/>
      <c r="S25" s="16"/>
      <c r="T25" s="7"/>
      <c r="U25" s="16"/>
      <c r="V25" s="7"/>
      <c r="W25" s="16"/>
      <c r="X25" s="7"/>
      <c r="Y25" s="16"/>
      <c r="Z25" s="7"/>
      <c r="AB25" s="2"/>
      <c r="AD25" s="2"/>
      <c r="AF25" s="2"/>
      <c r="AH25" s="2"/>
    </row>
    <row r="26" spans="1:34" ht="12.75" customHeight="1" thickBot="1">
      <c r="A26" s="68" t="s">
        <v>33</v>
      </c>
      <c r="B26" s="69"/>
      <c r="C26" s="14">
        <f>SUM(C5:C24)</f>
        <v>242698217.07999998</v>
      </c>
      <c r="D26" s="15">
        <f>SUM(D5:D24)</f>
        <v>1.0000000000000002</v>
      </c>
      <c r="E26" s="14">
        <f aca="true" t="shared" si="2" ref="E26:Z26">SUM(E5:E24)</f>
        <v>256294376.79</v>
      </c>
      <c r="F26" s="15">
        <f t="shared" si="2"/>
        <v>1</v>
      </c>
      <c r="G26" s="14">
        <f t="shared" si="2"/>
        <v>274531384.76000005</v>
      </c>
      <c r="H26" s="15">
        <f t="shared" si="2"/>
        <v>0.9999999999999998</v>
      </c>
      <c r="I26" s="14">
        <f t="shared" si="2"/>
        <v>304155621.17</v>
      </c>
      <c r="J26" s="15">
        <f t="shared" si="2"/>
        <v>1</v>
      </c>
      <c r="K26" s="14">
        <f t="shared" si="2"/>
        <v>322232521.2</v>
      </c>
      <c r="L26" s="15">
        <f t="shared" si="2"/>
        <v>1</v>
      </c>
      <c r="M26" s="14">
        <f t="shared" si="2"/>
        <v>330872563.92</v>
      </c>
      <c r="N26" s="15">
        <f t="shared" si="2"/>
        <v>0.9999999999999999</v>
      </c>
      <c r="O26" s="14">
        <f t="shared" si="2"/>
        <v>347450428.4599999</v>
      </c>
      <c r="P26" s="15">
        <f t="shared" si="2"/>
        <v>1.0000000000000002</v>
      </c>
      <c r="Q26" s="14">
        <f t="shared" si="2"/>
        <v>372146268.88</v>
      </c>
      <c r="R26" s="15">
        <f t="shared" si="2"/>
        <v>0.999977225303077</v>
      </c>
      <c r="S26" s="14">
        <f t="shared" si="2"/>
        <v>395028965.42999995</v>
      </c>
      <c r="T26" s="15">
        <f t="shared" si="2"/>
        <v>1.0000000000000002</v>
      </c>
      <c r="U26" s="14">
        <f t="shared" si="2"/>
        <v>440383988.09999996</v>
      </c>
      <c r="V26" s="15">
        <f t="shared" si="2"/>
        <v>0.9999863299313357</v>
      </c>
      <c r="W26" s="14">
        <f t="shared" si="2"/>
        <v>461645568.93</v>
      </c>
      <c r="X26" s="15">
        <f t="shared" si="2"/>
        <v>0.9999735672085859</v>
      </c>
      <c r="Y26" s="14">
        <f t="shared" si="2"/>
        <v>483776278.59</v>
      </c>
      <c r="Z26" s="15">
        <f t="shared" si="2"/>
        <v>1.0000238453118746</v>
      </c>
      <c r="AB26" s="2"/>
      <c r="AD26" s="2"/>
      <c r="AF26" s="2"/>
      <c r="AH26" s="2"/>
    </row>
    <row r="28" ht="12">
      <c r="G28" s="4"/>
    </row>
  </sheetData>
  <sheetProtection/>
  <mergeCells count="14">
    <mergeCell ref="A4:B4"/>
    <mergeCell ref="C4:D4"/>
    <mergeCell ref="E4:F4"/>
    <mergeCell ref="G4:H4"/>
    <mergeCell ref="Y4:Z4"/>
    <mergeCell ref="A26:B26"/>
    <mergeCell ref="Q4:R4"/>
    <mergeCell ref="S4:T4"/>
    <mergeCell ref="U4:V4"/>
    <mergeCell ref="W4:X4"/>
    <mergeCell ref="I4:J4"/>
    <mergeCell ref="K4:L4"/>
    <mergeCell ref="M4:N4"/>
    <mergeCell ref="O4:P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8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4.125" style="5" bestFit="1" customWidth="1"/>
    <col min="2" max="2" width="65.125" style="5" customWidth="1"/>
    <col min="3" max="3" width="12.625" style="2" bestFit="1" customWidth="1"/>
    <col min="4" max="4" width="9.25390625" style="3" bestFit="1" customWidth="1"/>
    <col min="5" max="5" width="12.375" style="2" bestFit="1" customWidth="1"/>
    <col min="6" max="6" width="8.75390625" style="3" bestFit="1" customWidth="1"/>
    <col min="7" max="7" width="12.375" style="2" bestFit="1" customWidth="1"/>
    <col min="8" max="8" width="9.25390625" style="3" bestFit="1" customWidth="1"/>
    <col min="9" max="9" width="12.375" style="2" bestFit="1" customWidth="1"/>
    <col min="10" max="10" width="9.25390625" style="3" bestFit="1" customWidth="1"/>
    <col min="11" max="11" width="12.625" style="2" bestFit="1" customWidth="1"/>
    <col min="12" max="12" width="9.25390625" style="3" bestFit="1" customWidth="1"/>
    <col min="13" max="13" width="12.375" style="2" bestFit="1" customWidth="1"/>
    <col min="14" max="14" width="9.25390625" style="3" bestFit="1" customWidth="1"/>
    <col min="15" max="15" width="12.375" style="2" bestFit="1" customWidth="1"/>
    <col min="16" max="16" width="9.125" style="3" bestFit="1" customWidth="1"/>
    <col min="17" max="17" width="12.375" style="2" bestFit="1" customWidth="1"/>
    <col min="18" max="18" width="9.125" style="3" bestFit="1" customWidth="1"/>
    <col min="19" max="19" width="14.875" style="2" bestFit="1" customWidth="1"/>
    <col min="20" max="20" width="9.125" style="3" bestFit="1" customWidth="1"/>
    <col min="21" max="21" width="14.875" style="2" bestFit="1" customWidth="1"/>
    <col min="22" max="22" width="9.125" style="3" bestFit="1" customWidth="1"/>
    <col min="23" max="23" width="14.875" style="2" bestFit="1" customWidth="1"/>
    <col min="24" max="24" width="9.125" style="3" bestFit="1" customWidth="1"/>
    <col min="25" max="25" width="14.875" style="2" bestFit="1" customWidth="1"/>
    <col min="26" max="26" width="9.125" style="3" bestFit="1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2" ht="12">
      <c r="G2" s="4"/>
    </row>
    <row r="3" ht="12.75" thickBot="1"/>
    <row r="4" spans="1:26" s="1" customFormat="1" ht="12.75" customHeight="1">
      <c r="A4" s="70" t="s">
        <v>34</v>
      </c>
      <c r="B4" s="71"/>
      <c r="C4" s="66">
        <v>37287</v>
      </c>
      <c r="D4" s="67"/>
      <c r="E4" s="66">
        <v>37315</v>
      </c>
      <c r="F4" s="67"/>
      <c r="G4" s="66">
        <v>37344</v>
      </c>
      <c r="H4" s="67"/>
      <c r="I4" s="66">
        <v>37376</v>
      </c>
      <c r="J4" s="67"/>
      <c r="K4" s="66">
        <v>37407</v>
      </c>
      <c r="L4" s="67"/>
      <c r="M4" s="66">
        <v>37435</v>
      </c>
      <c r="N4" s="67"/>
      <c r="O4" s="66">
        <v>37468</v>
      </c>
      <c r="P4" s="67"/>
      <c r="Q4" s="66">
        <v>37498</v>
      </c>
      <c r="R4" s="67"/>
      <c r="S4" s="66">
        <v>37529</v>
      </c>
      <c r="T4" s="67"/>
      <c r="U4" s="66">
        <v>37560</v>
      </c>
      <c r="V4" s="67"/>
      <c r="W4" s="66">
        <v>37589</v>
      </c>
      <c r="X4" s="67"/>
      <c r="Y4" s="66">
        <v>37621</v>
      </c>
      <c r="Z4" s="67"/>
    </row>
    <row r="5" spans="1:34" ht="36">
      <c r="A5" s="9">
        <v>1</v>
      </c>
      <c r="B5" s="10" t="s">
        <v>8</v>
      </c>
      <c r="C5" s="6">
        <f>348154159.02+16851781.06</f>
        <v>365005940.08</v>
      </c>
      <c r="D5" s="7">
        <f aca="true" t="shared" si="0" ref="D5:D24">+C5/C$26</f>
        <v>0.6811155886076937</v>
      </c>
      <c r="E5" s="6">
        <v>343095960.4</v>
      </c>
      <c r="F5" s="7">
        <f>+E5/E$26</f>
        <v>0.6108974363577636</v>
      </c>
      <c r="G5" s="6">
        <v>368032803.79</v>
      </c>
      <c r="H5" s="7">
        <f>+G5/G$26</f>
        <v>0.636403088797565</v>
      </c>
      <c r="I5" s="6">
        <v>398687106.04</v>
      </c>
      <c r="J5" s="7">
        <f>+I5/I$26</f>
        <v>0.6627048611239149</v>
      </c>
      <c r="K5" s="6">
        <v>400596809.27</v>
      </c>
      <c r="L5" s="7">
        <f>+K5/K$26</f>
        <v>0.6308305748364024</v>
      </c>
      <c r="M5" s="6">
        <v>447906974.09</v>
      </c>
      <c r="N5" s="7">
        <f>+M5/M$26</f>
        <v>0.6798191462395574</v>
      </c>
      <c r="O5" s="6">
        <v>438845524.35</v>
      </c>
      <c r="P5" s="7">
        <f>+O5/O$26</f>
        <v>0.6549913975256214</v>
      </c>
      <c r="Q5" s="6">
        <v>476076331.88</v>
      </c>
      <c r="R5" s="7">
        <f>+Q5/Q$26</f>
        <v>0.6707957255945097</v>
      </c>
      <c r="S5" s="6">
        <v>525802688.5</v>
      </c>
      <c r="T5" s="7">
        <f>+S5/S$26</f>
        <v>0.7156198130457256</v>
      </c>
      <c r="U5" s="6">
        <v>554314095.3</v>
      </c>
      <c r="V5" s="7">
        <v>0.70665</v>
      </c>
      <c r="W5" s="6">
        <v>574509634</v>
      </c>
      <c r="X5" s="7">
        <f>+W5/W$26</f>
        <v>0.7054731138139755</v>
      </c>
      <c r="Y5" s="6">
        <v>556670030</v>
      </c>
      <c r="Z5" s="7">
        <f>+Y5/Y$26</f>
        <v>0.6604844702258944</v>
      </c>
      <c r="AB5" s="2"/>
      <c r="AD5" s="2"/>
      <c r="AF5" s="2"/>
      <c r="AH5" s="2"/>
    </row>
    <row r="6" spans="1:34" ht="48">
      <c r="A6" s="11">
        <v>2</v>
      </c>
      <c r="B6" s="12" t="s">
        <v>9</v>
      </c>
      <c r="C6" s="8">
        <v>0</v>
      </c>
      <c r="D6" s="7">
        <f t="shared" si="0"/>
        <v>0</v>
      </c>
      <c r="E6" s="8">
        <v>0</v>
      </c>
      <c r="F6" s="7">
        <f>+E6/E$26</f>
        <v>0</v>
      </c>
      <c r="G6" s="8">
        <v>0</v>
      </c>
      <c r="H6" s="7">
        <f>+G6/G$26</f>
        <v>0</v>
      </c>
      <c r="I6" s="8">
        <v>0</v>
      </c>
      <c r="J6" s="7">
        <f>+I6/I$26</f>
        <v>0</v>
      </c>
      <c r="K6" s="8">
        <v>0</v>
      </c>
      <c r="L6" s="7">
        <f>+K6/K$26</f>
        <v>0</v>
      </c>
      <c r="M6" s="8">
        <v>0</v>
      </c>
      <c r="N6" s="7">
        <f>+M6/M$26</f>
        <v>0</v>
      </c>
      <c r="O6" s="8">
        <v>0</v>
      </c>
      <c r="P6" s="7">
        <f>+O6/O$26</f>
        <v>0</v>
      </c>
      <c r="Q6" s="8">
        <v>0</v>
      </c>
      <c r="R6" s="7">
        <f>+Q6/Q$26</f>
        <v>0</v>
      </c>
      <c r="S6" s="8">
        <v>0</v>
      </c>
      <c r="T6" s="7">
        <f>+S6/S$26</f>
        <v>0</v>
      </c>
      <c r="U6" s="8">
        <v>0</v>
      </c>
      <c r="V6" s="7">
        <f>+U6/U$26</f>
        <v>0</v>
      </c>
      <c r="W6" s="8">
        <v>0</v>
      </c>
      <c r="X6" s="7">
        <f>+W6/W$26</f>
        <v>0</v>
      </c>
      <c r="Y6" s="8">
        <v>0</v>
      </c>
      <c r="Z6" s="7">
        <f>+Y6/Y$26</f>
        <v>0</v>
      </c>
      <c r="AB6" s="2"/>
      <c r="AD6" s="2"/>
      <c r="AF6" s="2"/>
      <c r="AH6" s="2"/>
    </row>
    <row r="7" spans="1:34" ht="12">
      <c r="A7" s="11">
        <v>3</v>
      </c>
      <c r="B7" s="12" t="s">
        <v>10</v>
      </c>
      <c r="C7" s="8">
        <v>16718472.96</v>
      </c>
      <c r="D7" s="7">
        <f t="shared" si="0"/>
        <v>0.03119733489344427</v>
      </c>
      <c r="E7" s="8">
        <v>17985546.69</v>
      </c>
      <c r="F7" s="7">
        <f aca="true" t="shared" si="1" ref="F7:Z22">+E7/E$26</f>
        <v>0.03202405633573838</v>
      </c>
      <c r="G7" s="8">
        <v>19951303.25</v>
      </c>
      <c r="H7" s="7">
        <f t="shared" si="1"/>
        <v>0.034499835023080884</v>
      </c>
      <c r="I7" s="8">
        <v>8706065.53</v>
      </c>
      <c r="J7" s="7">
        <f t="shared" si="1"/>
        <v>0.014471378333001562</v>
      </c>
      <c r="K7" s="8">
        <v>1409524.2</v>
      </c>
      <c r="L7" s="7">
        <f t="shared" si="1"/>
        <v>0.002219615685287508</v>
      </c>
      <c r="M7" s="8">
        <v>12107795.41</v>
      </c>
      <c r="N7" s="7">
        <f t="shared" si="1"/>
        <v>0.018376831830297684</v>
      </c>
      <c r="O7" s="8">
        <v>7611582.23</v>
      </c>
      <c r="P7" s="7">
        <f t="shared" si="1"/>
        <v>0.01136053714936078</v>
      </c>
      <c r="Q7" s="8">
        <v>24330555.97</v>
      </c>
      <c r="R7" s="7">
        <f t="shared" si="1"/>
        <v>0.0342819666786708</v>
      </c>
      <c r="S7" s="8">
        <v>23698228.25</v>
      </c>
      <c r="T7" s="7">
        <f t="shared" si="1"/>
        <v>0.03225339474425288</v>
      </c>
      <c r="U7" s="8">
        <v>26693075.52</v>
      </c>
      <c r="V7" s="7">
        <f t="shared" si="1"/>
        <v>0.03402840341716283</v>
      </c>
      <c r="W7" s="8">
        <v>731163.27</v>
      </c>
      <c r="X7" s="7">
        <f t="shared" si="1"/>
        <v>0.0008978370392189255</v>
      </c>
      <c r="Y7" s="8">
        <v>21048235.97</v>
      </c>
      <c r="Z7" s="7">
        <f t="shared" si="1"/>
        <v>0.024973561058846773</v>
      </c>
      <c r="AB7" s="2"/>
      <c r="AD7" s="2"/>
      <c r="AF7" s="2"/>
      <c r="AH7" s="2"/>
    </row>
    <row r="8" spans="1:34" ht="36">
      <c r="A8" s="11" t="s">
        <v>11</v>
      </c>
      <c r="B8" s="12" t="s">
        <v>12</v>
      </c>
      <c r="C8" s="8">
        <v>0</v>
      </c>
      <c r="D8" s="7">
        <f t="shared" si="0"/>
        <v>0</v>
      </c>
      <c r="E8" s="8">
        <v>0</v>
      </c>
      <c r="F8" s="7">
        <f t="shared" si="1"/>
        <v>0</v>
      </c>
      <c r="G8" s="8">
        <v>0</v>
      </c>
      <c r="H8" s="7">
        <f t="shared" si="1"/>
        <v>0</v>
      </c>
      <c r="I8" s="8">
        <v>0</v>
      </c>
      <c r="J8" s="7">
        <f t="shared" si="1"/>
        <v>0</v>
      </c>
      <c r="K8" s="8">
        <v>0</v>
      </c>
      <c r="L8" s="7">
        <f t="shared" si="1"/>
        <v>0</v>
      </c>
      <c r="M8" s="8">
        <v>0</v>
      </c>
      <c r="N8" s="7">
        <f t="shared" si="1"/>
        <v>0</v>
      </c>
      <c r="O8" s="8">
        <v>0</v>
      </c>
      <c r="P8" s="7">
        <f t="shared" si="1"/>
        <v>0</v>
      </c>
      <c r="Q8" s="8">
        <v>0</v>
      </c>
      <c r="R8" s="7">
        <f t="shared" si="1"/>
        <v>0</v>
      </c>
      <c r="S8" s="8">
        <v>0</v>
      </c>
      <c r="T8" s="7">
        <f t="shared" si="1"/>
        <v>0</v>
      </c>
      <c r="U8" s="8">
        <v>0</v>
      </c>
      <c r="V8" s="7">
        <f t="shared" si="1"/>
        <v>0</v>
      </c>
      <c r="W8" s="8">
        <v>0</v>
      </c>
      <c r="X8" s="7">
        <f t="shared" si="1"/>
        <v>0</v>
      </c>
      <c r="Y8" s="8">
        <v>0</v>
      </c>
      <c r="Z8" s="7">
        <f t="shared" si="1"/>
        <v>0</v>
      </c>
      <c r="AB8" s="2"/>
      <c r="AD8" s="2"/>
      <c r="AF8" s="2"/>
      <c r="AH8" s="2"/>
    </row>
    <row r="9" spans="1:34" ht="36">
      <c r="A9" s="11">
        <v>4</v>
      </c>
      <c r="B9" s="12" t="s">
        <v>13</v>
      </c>
      <c r="C9" s="8">
        <v>131634762.4</v>
      </c>
      <c r="D9" s="7">
        <v>0.24565</v>
      </c>
      <c r="E9" s="8">
        <v>172073889.83</v>
      </c>
      <c r="F9" s="7">
        <f t="shared" si="1"/>
        <v>0.30638512338851565</v>
      </c>
      <c r="G9" s="8">
        <v>173313630.72</v>
      </c>
      <c r="H9" s="7">
        <f t="shared" si="1"/>
        <v>0.29969429025099714</v>
      </c>
      <c r="I9" s="8">
        <v>167560543.48</v>
      </c>
      <c r="J9" s="7">
        <f t="shared" si="1"/>
        <v>0.27852214183626045</v>
      </c>
      <c r="K9" s="8">
        <v>201086135.05</v>
      </c>
      <c r="L9" s="7">
        <f t="shared" si="1"/>
        <v>0.316655747698991</v>
      </c>
      <c r="M9" s="8">
        <v>176749003.46</v>
      </c>
      <c r="N9" s="7">
        <f t="shared" si="1"/>
        <v>0.268264089602512</v>
      </c>
      <c r="O9" s="8">
        <v>202088050.86</v>
      </c>
      <c r="P9" s="7">
        <f t="shared" si="1"/>
        <v>0.3016230712437486</v>
      </c>
      <c r="Q9" s="8">
        <v>168772915.47</v>
      </c>
      <c r="R9" s="7">
        <f t="shared" si="1"/>
        <v>0.23780251760538226</v>
      </c>
      <c r="S9" s="8">
        <v>150518176.75</v>
      </c>
      <c r="T9" s="7">
        <f t="shared" si="1"/>
        <v>0.2048559124204982</v>
      </c>
      <c r="U9" s="8">
        <v>161524651.01</v>
      </c>
      <c r="V9" s="7">
        <f t="shared" si="1"/>
        <v>0.20591205319396322</v>
      </c>
      <c r="W9" s="8">
        <v>205222223.97</v>
      </c>
      <c r="X9" s="7">
        <f t="shared" si="1"/>
        <v>0.25200406189871655</v>
      </c>
      <c r="Y9" s="8">
        <v>224094653.91</v>
      </c>
      <c r="Z9" s="7">
        <f t="shared" si="1"/>
        <v>0.2658864871317062</v>
      </c>
      <c r="AB9" s="2"/>
      <c r="AD9" s="2"/>
      <c r="AF9" s="2"/>
      <c r="AH9" s="2"/>
    </row>
    <row r="10" spans="1:34" ht="72">
      <c r="A10" s="11">
        <v>5</v>
      </c>
      <c r="B10" s="12" t="s">
        <v>14</v>
      </c>
      <c r="C10" s="8">
        <v>0</v>
      </c>
      <c r="D10" s="7">
        <f t="shared" si="0"/>
        <v>0</v>
      </c>
      <c r="E10" s="8">
        <v>0</v>
      </c>
      <c r="F10" s="7">
        <f t="shared" si="1"/>
        <v>0</v>
      </c>
      <c r="G10" s="8">
        <v>0</v>
      </c>
      <c r="H10" s="7">
        <f t="shared" si="1"/>
        <v>0</v>
      </c>
      <c r="I10" s="8">
        <v>0</v>
      </c>
      <c r="J10" s="7">
        <f t="shared" si="1"/>
        <v>0</v>
      </c>
      <c r="K10" s="8">
        <v>0</v>
      </c>
      <c r="L10" s="7">
        <f t="shared" si="1"/>
        <v>0</v>
      </c>
      <c r="M10" s="8">
        <v>0</v>
      </c>
      <c r="N10" s="7">
        <f t="shared" si="1"/>
        <v>0</v>
      </c>
      <c r="O10" s="8">
        <v>0</v>
      </c>
      <c r="P10" s="7">
        <f t="shared" si="1"/>
        <v>0</v>
      </c>
      <c r="Q10" s="8">
        <v>0</v>
      </c>
      <c r="R10" s="7">
        <f t="shared" si="1"/>
        <v>0</v>
      </c>
      <c r="S10" s="8">
        <v>2520000</v>
      </c>
      <c r="T10" s="7">
        <f t="shared" si="1"/>
        <v>0.0034297312819373854</v>
      </c>
      <c r="U10" s="8">
        <v>0</v>
      </c>
      <c r="V10" s="7">
        <f t="shared" si="1"/>
        <v>0</v>
      </c>
      <c r="W10" s="8">
        <v>1827000</v>
      </c>
      <c r="X10" s="7">
        <f t="shared" si="1"/>
        <v>0.0022434773982191103</v>
      </c>
      <c r="Y10" s="8">
        <v>0</v>
      </c>
      <c r="Z10" s="7">
        <f t="shared" si="1"/>
        <v>0</v>
      </c>
      <c r="AB10" s="2"/>
      <c r="AD10" s="2"/>
      <c r="AF10" s="2"/>
      <c r="AH10" s="2"/>
    </row>
    <row r="11" spans="1:34" ht="12">
      <c r="A11" s="11">
        <v>6</v>
      </c>
      <c r="B11" s="12" t="s">
        <v>15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  <c r="G11" s="8">
        <v>0</v>
      </c>
      <c r="H11" s="7">
        <f t="shared" si="1"/>
        <v>0</v>
      </c>
      <c r="I11" s="8">
        <v>0</v>
      </c>
      <c r="J11" s="7">
        <f t="shared" si="1"/>
        <v>0</v>
      </c>
      <c r="K11" s="8">
        <v>0</v>
      </c>
      <c r="L11" s="7">
        <f t="shared" si="1"/>
        <v>0</v>
      </c>
      <c r="M11" s="8">
        <v>0</v>
      </c>
      <c r="N11" s="7">
        <f t="shared" si="1"/>
        <v>0</v>
      </c>
      <c r="O11" s="8">
        <v>0</v>
      </c>
      <c r="P11" s="7">
        <f t="shared" si="1"/>
        <v>0</v>
      </c>
      <c r="Q11" s="8">
        <v>0</v>
      </c>
      <c r="R11" s="7">
        <f t="shared" si="1"/>
        <v>0</v>
      </c>
      <c r="S11" s="8">
        <v>0</v>
      </c>
      <c r="T11" s="7">
        <f t="shared" si="1"/>
        <v>0</v>
      </c>
      <c r="U11" s="8">
        <v>0</v>
      </c>
      <c r="V11" s="7">
        <f t="shared" si="1"/>
        <v>0</v>
      </c>
      <c r="W11" s="8">
        <v>0</v>
      </c>
      <c r="X11" s="7">
        <f t="shared" si="1"/>
        <v>0</v>
      </c>
      <c r="Y11" s="8">
        <v>0</v>
      </c>
      <c r="Z11" s="7">
        <f t="shared" si="1"/>
        <v>0</v>
      </c>
      <c r="AB11" s="2"/>
      <c r="AD11" s="2"/>
      <c r="AF11" s="2"/>
      <c r="AH11" s="2"/>
    </row>
    <row r="12" spans="1:34" ht="36">
      <c r="A12" s="11">
        <v>7</v>
      </c>
      <c r="B12" s="12" t="s">
        <v>16</v>
      </c>
      <c r="C12" s="8">
        <v>0</v>
      </c>
      <c r="D12" s="7">
        <f t="shared" si="0"/>
        <v>0</v>
      </c>
      <c r="E12" s="8">
        <v>0</v>
      </c>
      <c r="F12" s="7">
        <f t="shared" si="1"/>
        <v>0</v>
      </c>
      <c r="G12" s="8">
        <v>0</v>
      </c>
      <c r="H12" s="7">
        <f t="shared" si="1"/>
        <v>0</v>
      </c>
      <c r="I12" s="8">
        <v>0</v>
      </c>
      <c r="J12" s="7">
        <f t="shared" si="1"/>
        <v>0</v>
      </c>
      <c r="K12" s="8">
        <v>0</v>
      </c>
      <c r="L12" s="7">
        <f t="shared" si="1"/>
        <v>0</v>
      </c>
      <c r="M12" s="8">
        <v>0</v>
      </c>
      <c r="N12" s="7">
        <f t="shared" si="1"/>
        <v>0</v>
      </c>
      <c r="O12" s="8">
        <v>0</v>
      </c>
      <c r="P12" s="7">
        <f t="shared" si="1"/>
        <v>0</v>
      </c>
      <c r="Q12" s="8">
        <v>0</v>
      </c>
      <c r="R12" s="7">
        <f t="shared" si="1"/>
        <v>0</v>
      </c>
      <c r="S12" s="8">
        <v>0</v>
      </c>
      <c r="T12" s="7">
        <f t="shared" si="1"/>
        <v>0</v>
      </c>
      <c r="U12" s="8">
        <v>0</v>
      </c>
      <c r="V12" s="7">
        <f t="shared" si="1"/>
        <v>0</v>
      </c>
      <c r="W12" s="8">
        <v>0</v>
      </c>
      <c r="X12" s="7">
        <f t="shared" si="1"/>
        <v>0</v>
      </c>
      <c r="Y12" s="8">
        <v>0</v>
      </c>
      <c r="Z12" s="7">
        <f t="shared" si="1"/>
        <v>0</v>
      </c>
      <c r="AB12" s="2"/>
      <c r="AD12" s="2"/>
      <c r="AF12" s="2"/>
      <c r="AH12" s="2"/>
    </row>
    <row r="13" spans="1:34" ht="24">
      <c r="A13" s="11">
        <v>8</v>
      </c>
      <c r="B13" s="12" t="s">
        <v>17</v>
      </c>
      <c r="C13" s="8">
        <v>0</v>
      </c>
      <c r="D13" s="7">
        <f t="shared" si="0"/>
        <v>0</v>
      </c>
      <c r="E13" s="8">
        <v>0</v>
      </c>
      <c r="F13" s="7">
        <f t="shared" si="1"/>
        <v>0</v>
      </c>
      <c r="G13" s="8">
        <v>0</v>
      </c>
      <c r="H13" s="7">
        <f t="shared" si="1"/>
        <v>0</v>
      </c>
      <c r="I13" s="8">
        <v>0</v>
      </c>
      <c r="J13" s="7">
        <f t="shared" si="1"/>
        <v>0</v>
      </c>
      <c r="K13" s="8">
        <v>0</v>
      </c>
      <c r="L13" s="7">
        <f t="shared" si="1"/>
        <v>0</v>
      </c>
      <c r="M13" s="8">
        <v>0</v>
      </c>
      <c r="N13" s="7">
        <f t="shared" si="1"/>
        <v>0</v>
      </c>
      <c r="O13" s="8">
        <v>0</v>
      </c>
      <c r="P13" s="7">
        <f t="shared" si="1"/>
        <v>0</v>
      </c>
      <c r="Q13" s="8">
        <v>0</v>
      </c>
      <c r="R13" s="7">
        <f t="shared" si="1"/>
        <v>0</v>
      </c>
      <c r="S13" s="8">
        <v>0</v>
      </c>
      <c r="T13" s="7">
        <f t="shared" si="1"/>
        <v>0</v>
      </c>
      <c r="U13" s="8">
        <v>0</v>
      </c>
      <c r="V13" s="7">
        <f t="shared" si="1"/>
        <v>0</v>
      </c>
      <c r="W13" s="8">
        <v>0</v>
      </c>
      <c r="X13" s="7">
        <f t="shared" si="1"/>
        <v>0</v>
      </c>
      <c r="Y13" s="8">
        <v>0</v>
      </c>
      <c r="Z13" s="7">
        <f t="shared" si="1"/>
        <v>0</v>
      </c>
      <c r="AB13" s="2"/>
      <c r="AD13" s="2"/>
      <c r="AF13" s="2"/>
      <c r="AH13" s="2"/>
    </row>
    <row r="14" spans="1:34" ht="36">
      <c r="A14" s="11">
        <v>9</v>
      </c>
      <c r="B14" s="12" t="s">
        <v>18</v>
      </c>
      <c r="C14" s="8">
        <v>0</v>
      </c>
      <c r="D14" s="7">
        <f t="shared" si="0"/>
        <v>0</v>
      </c>
      <c r="E14" s="8">
        <v>0</v>
      </c>
      <c r="F14" s="7">
        <f t="shared" si="1"/>
        <v>0</v>
      </c>
      <c r="G14" s="8">
        <v>0</v>
      </c>
      <c r="H14" s="7">
        <f t="shared" si="1"/>
        <v>0</v>
      </c>
      <c r="I14" s="8">
        <v>0</v>
      </c>
      <c r="J14" s="7">
        <f t="shared" si="1"/>
        <v>0</v>
      </c>
      <c r="K14" s="8">
        <v>0</v>
      </c>
      <c r="L14" s="7">
        <f t="shared" si="1"/>
        <v>0</v>
      </c>
      <c r="M14" s="8">
        <v>0</v>
      </c>
      <c r="N14" s="7">
        <f t="shared" si="1"/>
        <v>0</v>
      </c>
      <c r="O14" s="8">
        <v>0</v>
      </c>
      <c r="P14" s="7">
        <f t="shared" si="1"/>
        <v>0</v>
      </c>
      <c r="Q14" s="8">
        <v>0</v>
      </c>
      <c r="R14" s="7">
        <f t="shared" si="1"/>
        <v>0</v>
      </c>
      <c r="S14" s="8">
        <v>0</v>
      </c>
      <c r="T14" s="7">
        <f t="shared" si="1"/>
        <v>0</v>
      </c>
      <c r="U14" s="8">
        <v>0</v>
      </c>
      <c r="V14" s="7">
        <f t="shared" si="1"/>
        <v>0</v>
      </c>
      <c r="W14" s="8">
        <v>0</v>
      </c>
      <c r="X14" s="7">
        <f t="shared" si="1"/>
        <v>0</v>
      </c>
      <c r="Y14" s="8">
        <v>0</v>
      </c>
      <c r="Z14" s="7">
        <f t="shared" si="1"/>
        <v>0</v>
      </c>
      <c r="AB14" s="2"/>
      <c r="AD14" s="2"/>
      <c r="AF14" s="2"/>
      <c r="AH14" s="2"/>
    </row>
    <row r="15" spans="1:34" ht="36">
      <c r="A15" s="11">
        <v>10</v>
      </c>
      <c r="B15" s="12" t="s">
        <v>19</v>
      </c>
      <c r="C15" s="8">
        <v>0</v>
      </c>
      <c r="D15" s="7">
        <f t="shared" si="0"/>
        <v>0</v>
      </c>
      <c r="E15" s="8">
        <v>0</v>
      </c>
      <c r="F15" s="7">
        <f t="shared" si="1"/>
        <v>0</v>
      </c>
      <c r="G15" s="8">
        <v>0</v>
      </c>
      <c r="H15" s="7">
        <f t="shared" si="1"/>
        <v>0</v>
      </c>
      <c r="I15" s="8">
        <v>0</v>
      </c>
      <c r="J15" s="7">
        <f t="shared" si="1"/>
        <v>0</v>
      </c>
      <c r="K15" s="8">
        <v>0</v>
      </c>
      <c r="L15" s="7">
        <f t="shared" si="1"/>
        <v>0</v>
      </c>
      <c r="M15" s="8">
        <v>0</v>
      </c>
      <c r="N15" s="7">
        <f t="shared" si="1"/>
        <v>0</v>
      </c>
      <c r="O15" s="8">
        <v>0</v>
      </c>
      <c r="P15" s="7">
        <f t="shared" si="1"/>
        <v>0</v>
      </c>
      <c r="Q15" s="8">
        <v>0</v>
      </c>
      <c r="R15" s="7">
        <f t="shared" si="1"/>
        <v>0</v>
      </c>
      <c r="S15" s="8">
        <v>0</v>
      </c>
      <c r="T15" s="7">
        <f t="shared" si="1"/>
        <v>0</v>
      </c>
      <c r="U15" s="8">
        <v>0</v>
      </c>
      <c r="V15" s="7">
        <f t="shared" si="1"/>
        <v>0</v>
      </c>
      <c r="W15" s="8">
        <v>0</v>
      </c>
      <c r="X15" s="7">
        <f t="shared" si="1"/>
        <v>0</v>
      </c>
      <c r="Y15" s="8">
        <v>0</v>
      </c>
      <c r="Z15" s="7">
        <f t="shared" si="1"/>
        <v>0</v>
      </c>
      <c r="AB15" s="2"/>
      <c r="AD15" s="2"/>
      <c r="AF15" s="2"/>
      <c r="AH15" s="2"/>
    </row>
    <row r="16" spans="1:34" ht="36">
      <c r="A16" s="11" t="s">
        <v>20</v>
      </c>
      <c r="B16" s="12" t="s">
        <v>21</v>
      </c>
      <c r="C16" s="8">
        <v>0</v>
      </c>
      <c r="D16" s="7">
        <f t="shared" si="0"/>
        <v>0</v>
      </c>
      <c r="E16" s="8">
        <v>0</v>
      </c>
      <c r="F16" s="7">
        <f t="shared" si="1"/>
        <v>0</v>
      </c>
      <c r="G16" s="8">
        <v>0</v>
      </c>
      <c r="H16" s="7">
        <f t="shared" si="1"/>
        <v>0</v>
      </c>
      <c r="I16" s="8">
        <v>0</v>
      </c>
      <c r="J16" s="7">
        <f t="shared" si="1"/>
        <v>0</v>
      </c>
      <c r="K16" s="8">
        <v>0</v>
      </c>
      <c r="L16" s="7">
        <f t="shared" si="1"/>
        <v>0</v>
      </c>
      <c r="M16" s="8">
        <v>0</v>
      </c>
      <c r="N16" s="7">
        <f t="shared" si="1"/>
        <v>0</v>
      </c>
      <c r="O16" s="8">
        <v>0</v>
      </c>
      <c r="P16" s="7">
        <f t="shared" si="1"/>
        <v>0</v>
      </c>
      <c r="Q16" s="8">
        <v>0</v>
      </c>
      <c r="R16" s="7">
        <f t="shared" si="1"/>
        <v>0</v>
      </c>
      <c r="S16" s="8">
        <v>0</v>
      </c>
      <c r="T16" s="7">
        <f t="shared" si="1"/>
        <v>0</v>
      </c>
      <c r="U16" s="8">
        <v>0</v>
      </c>
      <c r="V16" s="7">
        <f t="shared" si="1"/>
        <v>0</v>
      </c>
      <c r="W16" s="8">
        <v>0</v>
      </c>
      <c r="X16" s="7">
        <f t="shared" si="1"/>
        <v>0</v>
      </c>
      <c r="Y16" s="8">
        <v>0</v>
      </c>
      <c r="Z16" s="7">
        <f t="shared" si="1"/>
        <v>0</v>
      </c>
      <c r="AB16" s="2"/>
      <c r="AD16" s="2"/>
      <c r="AF16" s="2"/>
      <c r="AH16" s="2"/>
    </row>
    <row r="17" spans="1:34" ht="60">
      <c r="A17" s="11">
        <v>11</v>
      </c>
      <c r="B17" s="12" t="s">
        <v>22</v>
      </c>
      <c r="C17" s="8">
        <v>0</v>
      </c>
      <c r="D17" s="7">
        <f t="shared" si="0"/>
        <v>0</v>
      </c>
      <c r="E17" s="8">
        <v>0</v>
      </c>
      <c r="F17" s="7">
        <f t="shared" si="1"/>
        <v>0</v>
      </c>
      <c r="G17" s="8">
        <v>0</v>
      </c>
      <c r="H17" s="7">
        <f t="shared" si="1"/>
        <v>0</v>
      </c>
      <c r="I17" s="8">
        <v>0</v>
      </c>
      <c r="J17" s="7">
        <f t="shared" si="1"/>
        <v>0</v>
      </c>
      <c r="K17" s="8">
        <v>0</v>
      </c>
      <c r="L17" s="7">
        <f t="shared" si="1"/>
        <v>0</v>
      </c>
      <c r="M17" s="8">
        <v>0</v>
      </c>
      <c r="N17" s="7">
        <f t="shared" si="1"/>
        <v>0</v>
      </c>
      <c r="O17" s="8">
        <v>0</v>
      </c>
      <c r="P17" s="7">
        <f t="shared" si="1"/>
        <v>0</v>
      </c>
      <c r="Q17" s="8">
        <v>0</v>
      </c>
      <c r="R17" s="7">
        <f t="shared" si="1"/>
        <v>0</v>
      </c>
      <c r="S17" s="8">
        <v>0</v>
      </c>
      <c r="T17" s="7">
        <f t="shared" si="1"/>
        <v>0</v>
      </c>
      <c r="U17" s="8">
        <v>0</v>
      </c>
      <c r="V17" s="7">
        <f t="shared" si="1"/>
        <v>0</v>
      </c>
      <c r="W17" s="8">
        <v>0</v>
      </c>
      <c r="X17" s="7">
        <f t="shared" si="1"/>
        <v>0</v>
      </c>
      <c r="Y17" s="8">
        <v>0</v>
      </c>
      <c r="Z17" s="7">
        <f t="shared" si="1"/>
        <v>0</v>
      </c>
      <c r="AB17" s="2"/>
      <c r="AD17" s="2"/>
      <c r="AF17" s="2"/>
      <c r="AH17" s="2"/>
    </row>
    <row r="18" spans="1:34" ht="60">
      <c r="A18" s="11">
        <v>12</v>
      </c>
      <c r="B18" s="12" t="s">
        <v>23</v>
      </c>
      <c r="C18" s="8">
        <v>0</v>
      </c>
      <c r="D18" s="7">
        <f t="shared" si="0"/>
        <v>0</v>
      </c>
      <c r="E18" s="8">
        <v>0</v>
      </c>
      <c r="F18" s="7">
        <f t="shared" si="1"/>
        <v>0</v>
      </c>
      <c r="G18" s="8">
        <v>0</v>
      </c>
      <c r="H18" s="7">
        <f t="shared" si="1"/>
        <v>0</v>
      </c>
      <c r="I18" s="8">
        <v>0</v>
      </c>
      <c r="J18" s="7">
        <f t="shared" si="1"/>
        <v>0</v>
      </c>
      <c r="K18" s="8">
        <v>0</v>
      </c>
      <c r="L18" s="7">
        <f t="shared" si="1"/>
        <v>0</v>
      </c>
      <c r="M18" s="8">
        <v>0</v>
      </c>
      <c r="N18" s="7">
        <f t="shared" si="1"/>
        <v>0</v>
      </c>
      <c r="O18" s="8">
        <v>0</v>
      </c>
      <c r="P18" s="7">
        <f t="shared" si="1"/>
        <v>0</v>
      </c>
      <c r="Q18" s="8">
        <v>0</v>
      </c>
      <c r="R18" s="7">
        <f t="shared" si="1"/>
        <v>0</v>
      </c>
      <c r="S18" s="8">
        <v>0</v>
      </c>
      <c r="T18" s="7">
        <f t="shared" si="1"/>
        <v>0</v>
      </c>
      <c r="U18" s="8">
        <v>0</v>
      </c>
      <c r="V18" s="7">
        <f t="shared" si="1"/>
        <v>0</v>
      </c>
      <c r="W18" s="8">
        <v>0</v>
      </c>
      <c r="X18" s="7">
        <f t="shared" si="1"/>
        <v>0</v>
      </c>
      <c r="Y18" s="8">
        <v>0</v>
      </c>
      <c r="Z18" s="7">
        <f t="shared" si="1"/>
        <v>0</v>
      </c>
      <c r="AB18" s="2"/>
      <c r="AD18" s="2"/>
      <c r="AF18" s="2"/>
      <c r="AH18" s="2"/>
    </row>
    <row r="19" spans="1:34" ht="24">
      <c r="A19" s="11">
        <v>13</v>
      </c>
      <c r="B19" s="12" t="s">
        <v>24</v>
      </c>
      <c r="C19" s="8">
        <v>4409468.38</v>
      </c>
      <c r="D19" s="7">
        <f t="shared" si="0"/>
        <v>0.008228243218267775</v>
      </c>
      <c r="E19" s="8">
        <v>4409299.54</v>
      </c>
      <c r="F19" s="7">
        <v>0.00784</v>
      </c>
      <c r="G19" s="8">
        <v>4409124.67</v>
      </c>
      <c r="H19" s="7">
        <f t="shared" si="1"/>
        <v>0.007624267538071526</v>
      </c>
      <c r="I19" s="8">
        <v>4408931.71</v>
      </c>
      <c r="J19" s="7">
        <f t="shared" si="1"/>
        <v>0.007328605395849522</v>
      </c>
      <c r="K19" s="8">
        <v>4408744.78</v>
      </c>
      <c r="L19" s="7">
        <f t="shared" si="1"/>
        <v>0.006942569035790535</v>
      </c>
      <c r="M19" s="8">
        <v>4408575.94</v>
      </c>
      <c r="N19" s="7">
        <f t="shared" si="1"/>
        <v>0.00669119818406946</v>
      </c>
      <c r="O19" s="8">
        <v>4408376.95</v>
      </c>
      <c r="P19" s="7">
        <f t="shared" si="1"/>
        <v>0.0065796477782860095</v>
      </c>
      <c r="Q19" s="8">
        <v>4408196.05</v>
      </c>
      <c r="R19" s="7">
        <f t="shared" si="1"/>
        <v>0.006211186883089882</v>
      </c>
      <c r="S19" s="8">
        <v>4408009.12</v>
      </c>
      <c r="T19" s="7">
        <f t="shared" si="1"/>
        <v>0.005999320146797335</v>
      </c>
      <c r="U19" s="8">
        <v>4407822.19</v>
      </c>
      <c r="V19" s="7">
        <f t="shared" si="1"/>
        <v>0.005619103409798549</v>
      </c>
      <c r="W19" s="8">
        <v>4407647.32</v>
      </c>
      <c r="X19" s="7">
        <f t="shared" si="1"/>
        <v>0.005412401281741124</v>
      </c>
      <c r="Y19" s="8">
        <v>4407454.36</v>
      </c>
      <c r="Z19" s="7">
        <f t="shared" si="1"/>
        <v>0.0052294088079600926</v>
      </c>
      <c r="AB19" s="2"/>
      <c r="AD19" s="2"/>
      <c r="AF19" s="2"/>
      <c r="AH19" s="2"/>
    </row>
    <row r="20" spans="1:34" ht="24">
      <c r="A20" s="11" t="s">
        <v>25</v>
      </c>
      <c r="B20" s="12" t="s">
        <v>26</v>
      </c>
      <c r="C20" s="8">
        <v>0</v>
      </c>
      <c r="D20" s="7">
        <f t="shared" si="0"/>
        <v>0</v>
      </c>
      <c r="E20" s="8">
        <v>0</v>
      </c>
      <c r="F20" s="7">
        <f t="shared" si="1"/>
        <v>0</v>
      </c>
      <c r="G20" s="8">
        <v>0</v>
      </c>
      <c r="H20" s="7">
        <f t="shared" si="1"/>
        <v>0</v>
      </c>
      <c r="I20" s="8">
        <v>0</v>
      </c>
      <c r="J20" s="7">
        <f t="shared" si="1"/>
        <v>0</v>
      </c>
      <c r="K20" s="8">
        <v>0</v>
      </c>
      <c r="L20" s="7">
        <f t="shared" si="1"/>
        <v>0</v>
      </c>
      <c r="M20" s="8">
        <v>0</v>
      </c>
      <c r="N20" s="7">
        <f t="shared" si="1"/>
        <v>0</v>
      </c>
      <c r="O20" s="8">
        <v>0</v>
      </c>
      <c r="P20" s="7">
        <f t="shared" si="1"/>
        <v>0</v>
      </c>
      <c r="Q20" s="8">
        <v>0</v>
      </c>
      <c r="R20" s="7">
        <f t="shared" si="1"/>
        <v>0</v>
      </c>
      <c r="S20" s="8">
        <v>0</v>
      </c>
      <c r="T20" s="7">
        <f t="shared" si="1"/>
        <v>0</v>
      </c>
      <c r="U20" s="8">
        <v>0</v>
      </c>
      <c r="V20" s="7">
        <f t="shared" si="1"/>
        <v>0</v>
      </c>
      <c r="W20" s="8">
        <v>0</v>
      </c>
      <c r="X20" s="7">
        <f t="shared" si="1"/>
        <v>0</v>
      </c>
      <c r="Y20" s="8">
        <v>0</v>
      </c>
      <c r="Z20" s="7">
        <f t="shared" si="1"/>
        <v>0</v>
      </c>
      <c r="AB20" s="2"/>
      <c r="AD20" s="2"/>
      <c r="AF20" s="2"/>
      <c r="AH20" s="2"/>
    </row>
    <row r="21" spans="1:34" ht="24">
      <c r="A21" s="11" t="s">
        <v>27</v>
      </c>
      <c r="B21" s="12" t="s">
        <v>28</v>
      </c>
      <c r="C21" s="8">
        <v>0</v>
      </c>
      <c r="D21" s="7">
        <f t="shared" si="0"/>
        <v>0</v>
      </c>
      <c r="E21" s="8">
        <v>0</v>
      </c>
      <c r="F21" s="7">
        <f t="shared" si="1"/>
        <v>0</v>
      </c>
      <c r="G21" s="8">
        <v>0</v>
      </c>
      <c r="H21" s="7">
        <f t="shared" si="1"/>
        <v>0</v>
      </c>
      <c r="I21" s="8">
        <v>0</v>
      </c>
      <c r="J21" s="7">
        <f t="shared" si="1"/>
        <v>0</v>
      </c>
      <c r="K21" s="8">
        <v>0</v>
      </c>
      <c r="L21" s="7">
        <f t="shared" si="1"/>
        <v>0</v>
      </c>
      <c r="M21" s="8">
        <v>0</v>
      </c>
      <c r="N21" s="7">
        <f t="shared" si="1"/>
        <v>0</v>
      </c>
      <c r="O21" s="8">
        <v>0</v>
      </c>
      <c r="P21" s="7">
        <f t="shared" si="1"/>
        <v>0</v>
      </c>
      <c r="Q21" s="8">
        <v>0</v>
      </c>
      <c r="R21" s="7">
        <f t="shared" si="1"/>
        <v>0</v>
      </c>
      <c r="S21" s="8">
        <v>0</v>
      </c>
      <c r="T21" s="7">
        <f t="shared" si="1"/>
        <v>0</v>
      </c>
      <c r="U21" s="8">
        <v>0</v>
      </c>
      <c r="V21" s="7">
        <f t="shared" si="1"/>
        <v>0</v>
      </c>
      <c r="W21" s="8">
        <v>0</v>
      </c>
      <c r="X21" s="7">
        <f t="shared" si="1"/>
        <v>0</v>
      </c>
      <c r="Y21" s="8">
        <v>0</v>
      </c>
      <c r="Z21" s="7">
        <f t="shared" si="1"/>
        <v>0</v>
      </c>
      <c r="AB21" s="2"/>
      <c r="AD21" s="2"/>
      <c r="AF21" s="2"/>
      <c r="AH21" s="2"/>
    </row>
    <row r="22" spans="1:34" ht="36">
      <c r="A22" s="11" t="s">
        <v>29</v>
      </c>
      <c r="B22" s="12" t="s">
        <v>30</v>
      </c>
      <c r="C22" s="8">
        <v>0</v>
      </c>
      <c r="D22" s="7">
        <f t="shared" si="0"/>
        <v>0</v>
      </c>
      <c r="E22" s="8">
        <v>0</v>
      </c>
      <c r="F22" s="7">
        <f t="shared" si="1"/>
        <v>0</v>
      </c>
      <c r="G22" s="8">
        <v>0</v>
      </c>
      <c r="H22" s="7">
        <f t="shared" si="1"/>
        <v>0</v>
      </c>
      <c r="I22" s="8">
        <v>0</v>
      </c>
      <c r="J22" s="7">
        <f t="shared" si="1"/>
        <v>0</v>
      </c>
      <c r="K22" s="8">
        <v>0</v>
      </c>
      <c r="L22" s="7">
        <f t="shared" si="1"/>
        <v>0</v>
      </c>
      <c r="M22" s="8">
        <v>0</v>
      </c>
      <c r="N22" s="7">
        <f t="shared" si="1"/>
        <v>0</v>
      </c>
      <c r="O22" s="8">
        <v>0</v>
      </c>
      <c r="P22" s="7">
        <f t="shared" si="1"/>
        <v>0</v>
      </c>
      <c r="Q22" s="8">
        <v>0</v>
      </c>
      <c r="R22" s="7">
        <f t="shared" si="1"/>
        <v>0</v>
      </c>
      <c r="S22" s="8">
        <v>0</v>
      </c>
      <c r="T22" s="7">
        <f t="shared" si="1"/>
        <v>0</v>
      </c>
      <c r="U22" s="8">
        <v>0</v>
      </c>
      <c r="V22" s="7">
        <f t="shared" si="1"/>
        <v>0</v>
      </c>
      <c r="W22" s="8">
        <v>0</v>
      </c>
      <c r="X22" s="7">
        <f t="shared" si="1"/>
        <v>0</v>
      </c>
      <c r="Y22" s="8">
        <v>0</v>
      </c>
      <c r="Z22" s="7">
        <f t="shared" si="1"/>
        <v>0</v>
      </c>
      <c r="AB22" s="2"/>
      <c r="AD22" s="2"/>
      <c r="AF22" s="2"/>
      <c r="AH22" s="2"/>
    </row>
    <row r="23" spans="1:34" ht="12">
      <c r="A23" s="11">
        <v>14</v>
      </c>
      <c r="B23" s="12" t="s">
        <v>31</v>
      </c>
      <c r="C23" s="8">
        <v>0</v>
      </c>
      <c r="D23" s="7">
        <f t="shared" si="0"/>
        <v>0</v>
      </c>
      <c r="E23" s="8">
        <v>0</v>
      </c>
      <c r="F23" s="7">
        <f aca="true" t="shared" si="2" ref="F23:Z24">+E23/E$26</f>
        <v>0</v>
      </c>
      <c r="G23" s="8">
        <v>0</v>
      </c>
      <c r="H23" s="7">
        <f t="shared" si="2"/>
        <v>0</v>
      </c>
      <c r="I23" s="8">
        <v>0</v>
      </c>
      <c r="J23" s="7">
        <f t="shared" si="2"/>
        <v>0</v>
      </c>
      <c r="K23" s="8">
        <v>0</v>
      </c>
      <c r="L23" s="7">
        <f t="shared" si="2"/>
        <v>0</v>
      </c>
      <c r="M23" s="8">
        <v>0</v>
      </c>
      <c r="N23" s="7">
        <f t="shared" si="2"/>
        <v>0</v>
      </c>
      <c r="O23" s="8">
        <v>0</v>
      </c>
      <c r="P23" s="7">
        <f t="shared" si="2"/>
        <v>0</v>
      </c>
      <c r="Q23" s="8">
        <v>0</v>
      </c>
      <c r="R23" s="7">
        <f t="shared" si="2"/>
        <v>0</v>
      </c>
      <c r="S23" s="8">
        <v>0</v>
      </c>
      <c r="T23" s="7">
        <f t="shared" si="2"/>
        <v>0</v>
      </c>
      <c r="U23" s="8">
        <v>0</v>
      </c>
      <c r="V23" s="7">
        <f t="shared" si="2"/>
        <v>0</v>
      </c>
      <c r="W23" s="8">
        <v>0</v>
      </c>
      <c r="X23" s="7">
        <f t="shared" si="2"/>
        <v>0</v>
      </c>
      <c r="Y23" s="8">
        <v>0</v>
      </c>
      <c r="Z23" s="7">
        <f t="shared" si="2"/>
        <v>0</v>
      </c>
      <c r="AB23" s="2"/>
      <c r="AD23" s="2"/>
      <c r="AF23" s="2"/>
      <c r="AH23" s="2"/>
    </row>
    <row r="24" spans="1:34" ht="12">
      <c r="A24" s="11">
        <v>15</v>
      </c>
      <c r="B24" s="12" t="s">
        <v>32</v>
      </c>
      <c r="C24" s="8">
        <v>18125624.62</v>
      </c>
      <c r="D24" s="7">
        <f t="shared" si="0"/>
        <v>0.033823135807673585</v>
      </c>
      <c r="E24" s="8">
        <v>24061429.27</v>
      </c>
      <c r="F24" s="7">
        <v>0.04285</v>
      </c>
      <c r="G24" s="8">
        <v>12594547.9</v>
      </c>
      <c r="H24" s="7">
        <f t="shared" si="2"/>
        <v>0.021778518390285596</v>
      </c>
      <c r="I24" s="8">
        <v>22243180.25</v>
      </c>
      <c r="J24" s="7">
        <f t="shared" si="2"/>
        <v>0.03697301331097358</v>
      </c>
      <c r="K24" s="8">
        <v>27529530.69</v>
      </c>
      <c r="L24" s="7">
        <f t="shared" si="2"/>
        <v>0.043351492743528515</v>
      </c>
      <c r="M24" s="8">
        <v>17689609.56</v>
      </c>
      <c r="N24" s="7">
        <f t="shared" si="2"/>
        <v>0.026848734143563317</v>
      </c>
      <c r="O24" s="8">
        <v>17048432.06</v>
      </c>
      <c r="P24" s="7">
        <f t="shared" si="2"/>
        <v>0.025445346302983222</v>
      </c>
      <c r="Q24" s="8">
        <v>36130792.38</v>
      </c>
      <c r="R24" s="7">
        <f t="shared" si="2"/>
        <v>0.050908603238347325</v>
      </c>
      <c r="S24" s="8">
        <v>27804337.9</v>
      </c>
      <c r="T24" s="7">
        <f t="shared" si="2"/>
        <v>0.03784182836078858</v>
      </c>
      <c r="U24" s="8">
        <v>37495499.55</v>
      </c>
      <c r="V24" s="7">
        <f t="shared" si="2"/>
        <v>0.04779936220011291</v>
      </c>
      <c r="W24" s="8">
        <v>27663109.69</v>
      </c>
      <c r="X24" s="7">
        <f t="shared" si="2"/>
        <v>0.03396910856812866</v>
      </c>
      <c r="Y24" s="8">
        <v>36600396.11</v>
      </c>
      <c r="Z24" s="7">
        <f t="shared" si="2"/>
        <v>0.04342607277559246</v>
      </c>
      <c r="AB24" s="2"/>
      <c r="AD24" s="2"/>
      <c r="AF24" s="2"/>
      <c r="AH24" s="2"/>
    </row>
    <row r="25" spans="1:34" ht="12">
      <c r="A25" s="13"/>
      <c r="B25" s="10"/>
      <c r="C25" s="16"/>
      <c r="D25" s="7"/>
      <c r="E25" s="16"/>
      <c r="F25" s="7"/>
      <c r="G25" s="16"/>
      <c r="H25" s="7"/>
      <c r="I25" s="16"/>
      <c r="J25" s="7"/>
      <c r="K25" s="16"/>
      <c r="L25" s="7"/>
      <c r="M25" s="16"/>
      <c r="N25" s="7"/>
      <c r="O25" s="16"/>
      <c r="P25" s="7"/>
      <c r="Q25" s="16"/>
      <c r="R25" s="7"/>
      <c r="S25" s="16"/>
      <c r="T25" s="7"/>
      <c r="U25" s="16"/>
      <c r="V25" s="7"/>
      <c r="W25" s="16"/>
      <c r="X25" s="7"/>
      <c r="Y25" s="16"/>
      <c r="Z25" s="7"/>
      <c r="AB25" s="2"/>
      <c r="AD25" s="2"/>
      <c r="AF25" s="2"/>
      <c r="AH25" s="2"/>
    </row>
    <row r="26" spans="1:34" ht="12.75" customHeight="1" thickBot="1">
      <c r="A26" s="68" t="s">
        <v>33</v>
      </c>
      <c r="B26" s="69"/>
      <c r="C26" s="14">
        <f>SUM(C5:C24)</f>
        <v>535894268.43999994</v>
      </c>
      <c r="D26" s="15">
        <f>SUM(D5:D24)</f>
        <v>1.0000143025270793</v>
      </c>
      <c r="E26" s="14">
        <f aca="true" t="shared" si="3" ref="E26:Z26">SUM(E5:E24)</f>
        <v>561626125.7299999</v>
      </c>
      <c r="F26" s="15">
        <f t="shared" si="3"/>
        <v>0.9999966160820175</v>
      </c>
      <c r="G26" s="14">
        <f t="shared" si="3"/>
        <v>578301410.3299999</v>
      </c>
      <c r="H26" s="15">
        <f t="shared" si="3"/>
        <v>1.0000000000000002</v>
      </c>
      <c r="I26" s="14">
        <f t="shared" si="3"/>
        <v>601605827.01</v>
      </c>
      <c r="J26" s="15">
        <f t="shared" si="3"/>
        <v>1</v>
      </c>
      <c r="K26" s="14">
        <f t="shared" si="3"/>
        <v>635030743.99</v>
      </c>
      <c r="L26" s="15">
        <f t="shared" si="3"/>
        <v>1</v>
      </c>
      <c r="M26" s="14">
        <f t="shared" si="3"/>
        <v>658861958.46</v>
      </c>
      <c r="N26" s="15">
        <f t="shared" si="3"/>
        <v>1</v>
      </c>
      <c r="O26" s="14">
        <f t="shared" si="3"/>
        <v>670001966.45</v>
      </c>
      <c r="P26" s="15">
        <f t="shared" si="3"/>
        <v>1</v>
      </c>
      <c r="Q26" s="14">
        <f t="shared" si="3"/>
        <v>709718791.75</v>
      </c>
      <c r="R26" s="15">
        <f t="shared" si="3"/>
        <v>1</v>
      </c>
      <c r="S26" s="14">
        <f t="shared" si="3"/>
        <v>734751440.52</v>
      </c>
      <c r="T26" s="15">
        <f t="shared" si="3"/>
        <v>1</v>
      </c>
      <c r="U26" s="14">
        <f t="shared" si="3"/>
        <v>784435143.5699999</v>
      </c>
      <c r="V26" s="15">
        <f t="shared" si="3"/>
        <v>1.0000089222210375</v>
      </c>
      <c r="W26" s="14">
        <f t="shared" si="3"/>
        <v>814360778.2500001</v>
      </c>
      <c r="X26" s="15">
        <f t="shared" si="3"/>
        <v>0.9999999999999999</v>
      </c>
      <c r="Y26" s="14">
        <f t="shared" si="3"/>
        <v>842820770.35</v>
      </c>
      <c r="Z26" s="15">
        <f t="shared" si="3"/>
        <v>0.9999999999999998</v>
      </c>
      <c r="AB26" s="2"/>
      <c r="AD26" s="2"/>
      <c r="AF26" s="2"/>
      <c r="AH26" s="2"/>
    </row>
    <row r="28" ht="12">
      <c r="Y28" s="4"/>
    </row>
  </sheetData>
  <sheetProtection/>
  <mergeCells count="14">
    <mergeCell ref="A4:B4"/>
    <mergeCell ref="A26:B26"/>
    <mergeCell ref="C4:D4"/>
    <mergeCell ref="E4:F4"/>
    <mergeCell ref="G4:H4"/>
    <mergeCell ref="I4:J4"/>
    <mergeCell ref="Y4:Z4"/>
    <mergeCell ref="K4:L4"/>
    <mergeCell ref="M4:N4"/>
    <mergeCell ref="O4:P4"/>
    <mergeCell ref="Q4:R4"/>
    <mergeCell ref="S4:T4"/>
    <mergeCell ref="U4:V4"/>
    <mergeCell ref="W4:X4"/>
  </mergeCells>
  <printOptions/>
  <pageMargins left="0.51" right="0.4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2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5" bestFit="1" customWidth="1"/>
    <col min="2" max="2" width="65.125" style="5" customWidth="1"/>
    <col min="3" max="3" width="12.625" style="2" bestFit="1" customWidth="1"/>
    <col min="4" max="4" width="9.25390625" style="3" bestFit="1" customWidth="1"/>
    <col min="5" max="5" width="12.375" style="2" bestFit="1" customWidth="1"/>
    <col min="6" max="6" width="8.75390625" style="3" bestFit="1" customWidth="1"/>
    <col min="7" max="7" width="12.375" style="2" bestFit="1" customWidth="1"/>
    <col min="8" max="8" width="9.25390625" style="3" bestFit="1" customWidth="1"/>
    <col min="9" max="9" width="12.375" style="2" bestFit="1" customWidth="1"/>
    <col min="10" max="10" width="9.25390625" style="3" bestFit="1" customWidth="1"/>
    <col min="11" max="11" width="13.625" style="2" bestFit="1" customWidth="1"/>
    <col min="12" max="12" width="9.25390625" style="3" bestFit="1" customWidth="1"/>
    <col min="13" max="13" width="12.25390625" style="2" bestFit="1" customWidth="1"/>
    <col min="14" max="14" width="9.125" style="3" customWidth="1"/>
    <col min="15" max="15" width="12.375" style="2" bestFit="1" customWidth="1"/>
    <col min="16" max="16" width="9.125" style="3" customWidth="1"/>
    <col min="17" max="17" width="12.375" style="2" bestFit="1" customWidth="1"/>
    <col min="18" max="18" width="9.125" style="3" customWidth="1"/>
    <col min="19" max="19" width="14.875" style="2" bestFit="1" customWidth="1"/>
    <col min="20" max="20" width="9.125" style="3" customWidth="1"/>
    <col min="21" max="21" width="14.875" style="2" bestFit="1" customWidth="1"/>
    <col min="22" max="22" width="9.125" style="3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2" ht="12">
      <c r="Y2" s="4"/>
    </row>
    <row r="3" ht="12.75" thickBot="1"/>
    <row r="4" spans="1:26" s="1" customFormat="1" ht="12.75" customHeight="1">
      <c r="A4" s="70" t="s">
        <v>34</v>
      </c>
      <c r="B4" s="71"/>
      <c r="C4" s="66">
        <v>37652</v>
      </c>
      <c r="D4" s="67"/>
      <c r="E4" s="66">
        <v>37680</v>
      </c>
      <c r="F4" s="67"/>
      <c r="G4" s="66">
        <v>37711</v>
      </c>
      <c r="H4" s="67"/>
      <c r="I4" s="66">
        <v>37741</v>
      </c>
      <c r="J4" s="67"/>
      <c r="K4" s="66">
        <v>37771</v>
      </c>
      <c r="L4" s="67"/>
      <c r="M4" s="66">
        <v>37802</v>
      </c>
      <c r="N4" s="67"/>
      <c r="O4" s="66">
        <v>37833</v>
      </c>
      <c r="P4" s="67"/>
      <c r="Q4" s="66">
        <v>37862</v>
      </c>
      <c r="R4" s="67"/>
      <c r="S4" s="66">
        <v>37894</v>
      </c>
      <c r="T4" s="67"/>
      <c r="U4" s="66">
        <v>37925</v>
      </c>
      <c r="V4" s="67"/>
      <c r="W4" s="66">
        <v>37953</v>
      </c>
      <c r="X4" s="67"/>
      <c r="Y4" s="66">
        <v>37986</v>
      </c>
      <c r="Z4" s="67"/>
    </row>
    <row r="5" spans="1:34" ht="36">
      <c r="A5" s="9">
        <v>1</v>
      </c>
      <c r="B5" s="10" t="s">
        <v>8</v>
      </c>
      <c r="C5" s="6">
        <v>608047560.5</v>
      </c>
      <c r="D5" s="7">
        <f aca="true" t="shared" si="0" ref="D5:D24">+C5/C$26</f>
        <v>0.7116605373156044</v>
      </c>
      <c r="E5" s="6">
        <v>673465422</v>
      </c>
      <c r="F5" s="7">
        <f>+E5/E$26</f>
        <v>0.7705036421538243</v>
      </c>
      <c r="G5" s="6">
        <v>713828913.5</v>
      </c>
      <c r="H5" s="7">
        <f>+G5/G$26</f>
        <v>0.788216378349692</v>
      </c>
      <c r="I5" s="6">
        <v>739530966.5</v>
      </c>
      <c r="J5" s="7">
        <f>+I5/I$26</f>
        <v>0.7823954509520039</v>
      </c>
      <c r="K5" s="6">
        <v>785864769.6</v>
      </c>
      <c r="L5" s="7">
        <f>+K5/K$26</f>
        <v>0.7849784267990514</v>
      </c>
      <c r="M5" s="6">
        <v>794213257.57</v>
      </c>
      <c r="N5" s="7">
        <v>0.77564</v>
      </c>
      <c r="O5" s="6">
        <v>742674233.18</v>
      </c>
      <c r="P5" s="7">
        <f>+O5/O$26</f>
        <v>0.6837438597260528</v>
      </c>
      <c r="Q5" s="6">
        <v>755486326.43</v>
      </c>
      <c r="R5" s="7">
        <f>+Q5/Q$26</f>
        <v>0.6669144323930768</v>
      </c>
      <c r="S5" s="6">
        <v>741177110</v>
      </c>
      <c r="T5" s="7">
        <f>+S5/S$26</f>
        <v>0.6632848084551383</v>
      </c>
      <c r="U5" s="6">
        <v>742287818</v>
      </c>
      <c r="V5" s="7">
        <f>+U5/U$26</f>
        <v>0.6396290136830817</v>
      </c>
      <c r="W5" s="6">
        <v>749807080.1</v>
      </c>
      <c r="X5" s="7">
        <f>+W5/W$26</f>
        <v>0.6524842812147436</v>
      </c>
      <c r="Y5" s="6">
        <v>784657514.5</v>
      </c>
      <c r="Z5" s="7">
        <f>+Y5/Y$26</f>
        <v>0.6402560321793385</v>
      </c>
      <c r="AB5" s="2"/>
      <c r="AD5" s="2"/>
      <c r="AF5" s="2"/>
      <c r="AH5" s="2"/>
    </row>
    <row r="6" spans="1:34" ht="48">
      <c r="A6" s="11">
        <v>2</v>
      </c>
      <c r="B6" s="12" t="s">
        <v>9</v>
      </c>
      <c r="C6" s="8">
        <v>0</v>
      </c>
      <c r="D6" s="7">
        <f t="shared" si="0"/>
        <v>0</v>
      </c>
      <c r="E6" s="8">
        <v>0</v>
      </c>
      <c r="F6" s="7">
        <f>+E6/E$26</f>
        <v>0</v>
      </c>
      <c r="G6" s="8">
        <v>0</v>
      </c>
      <c r="H6" s="7">
        <f>+G6/G$26</f>
        <v>0</v>
      </c>
      <c r="I6" s="8">
        <v>0</v>
      </c>
      <c r="J6" s="7">
        <f>+I6/I$26</f>
        <v>0</v>
      </c>
      <c r="K6" s="8">
        <v>0</v>
      </c>
      <c r="L6" s="7">
        <f>+K6/K$26</f>
        <v>0</v>
      </c>
      <c r="M6" s="8">
        <v>0</v>
      </c>
      <c r="N6" s="7">
        <f>+M6/M$26</f>
        <v>0</v>
      </c>
      <c r="O6" s="8">
        <v>0</v>
      </c>
      <c r="P6" s="7">
        <f>+O6/O$26</f>
        <v>0</v>
      </c>
      <c r="Q6" s="8">
        <v>0</v>
      </c>
      <c r="R6" s="7">
        <f>+Q6/Q$26</f>
        <v>0</v>
      </c>
      <c r="S6" s="8">
        <v>0</v>
      </c>
      <c r="T6" s="7">
        <f>+S6/S$26</f>
        <v>0</v>
      </c>
      <c r="U6" s="8">
        <v>0</v>
      </c>
      <c r="V6" s="7">
        <f>+U6/U$26</f>
        <v>0</v>
      </c>
      <c r="W6" s="8">
        <v>0</v>
      </c>
      <c r="X6" s="7">
        <f>+W6/W$26</f>
        <v>0</v>
      </c>
      <c r="Y6" s="8">
        <v>0</v>
      </c>
      <c r="Z6" s="7">
        <f>+Y6/Y$26</f>
        <v>0</v>
      </c>
      <c r="AB6" s="2"/>
      <c r="AD6" s="2"/>
      <c r="AF6" s="2"/>
      <c r="AH6" s="2"/>
    </row>
    <row r="7" spans="1:34" ht="12">
      <c r="A7" s="11">
        <v>3</v>
      </c>
      <c r="B7" s="12" t="s">
        <v>10</v>
      </c>
      <c r="C7" s="8">
        <v>28626530.76</v>
      </c>
      <c r="D7" s="7">
        <f t="shared" si="0"/>
        <v>0.03350457034214724</v>
      </c>
      <c r="E7" s="8">
        <v>31609531.09</v>
      </c>
      <c r="F7" s="7">
        <f aca="true" t="shared" si="1" ref="F7:Z22">+E7/E$26</f>
        <v>0.036164082128064386</v>
      </c>
      <c r="G7" s="8">
        <v>21211623.07</v>
      </c>
      <c r="H7" s="7">
        <f t="shared" si="1"/>
        <v>0.023422067107336603</v>
      </c>
      <c r="I7" s="8">
        <v>22716880.68</v>
      </c>
      <c r="J7" s="7">
        <f t="shared" si="1"/>
        <v>0.024033590084765525</v>
      </c>
      <c r="K7" s="8">
        <v>16135471.69</v>
      </c>
      <c r="L7" s="7">
        <f t="shared" si="1"/>
        <v>0.016117273191065352</v>
      </c>
      <c r="M7" s="8">
        <v>21866962.79</v>
      </c>
      <c r="N7" s="7">
        <f t="shared" si="1"/>
        <v>0.021355876196400857</v>
      </c>
      <c r="O7" s="8">
        <v>45657900</v>
      </c>
      <c r="P7" s="7">
        <f t="shared" si="1"/>
        <v>0.042034996473911394</v>
      </c>
      <c r="Q7" s="8">
        <v>15562153.33</v>
      </c>
      <c r="R7" s="7">
        <f t="shared" si="1"/>
        <v>0.013737673723275013</v>
      </c>
      <c r="S7" s="8">
        <v>20002859.72</v>
      </c>
      <c r="T7" s="7">
        <f t="shared" si="1"/>
        <v>0.01790070524160575</v>
      </c>
      <c r="U7" s="8">
        <v>21101928.16</v>
      </c>
      <c r="V7" s="7">
        <f t="shared" si="1"/>
        <v>0.01818352015012059</v>
      </c>
      <c r="W7" s="8">
        <v>4118412.42</v>
      </c>
      <c r="X7" s="7">
        <f t="shared" si="1"/>
        <v>0.0035838543525771815</v>
      </c>
      <c r="Y7" s="8">
        <v>24647846.81</v>
      </c>
      <c r="Z7" s="7">
        <f t="shared" si="1"/>
        <v>0.020111873408095376</v>
      </c>
      <c r="AB7" s="2"/>
      <c r="AD7" s="2"/>
      <c r="AF7" s="2"/>
      <c r="AH7" s="2"/>
    </row>
    <row r="8" spans="1:34" ht="36">
      <c r="A8" s="11" t="s">
        <v>11</v>
      </c>
      <c r="B8" s="12" t="s">
        <v>12</v>
      </c>
      <c r="C8" s="8">
        <v>0</v>
      </c>
      <c r="D8" s="7">
        <f t="shared" si="0"/>
        <v>0</v>
      </c>
      <c r="E8" s="8">
        <v>0</v>
      </c>
      <c r="F8" s="7">
        <f t="shared" si="1"/>
        <v>0</v>
      </c>
      <c r="G8" s="8">
        <v>0</v>
      </c>
      <c r="H8" s="7">
        <f t="shared" si="1"/>
        <v>0</v>
      </c>
      <c r="I8" s="8">
        <v>0</v>
      </c>
      <c r="J8" s="7">
        <f t="shared" si="1"/>
        <v>0</v>
      </c>
      <c r="K8" s="8">
        <v>0</v>
      </c>
      <c r="L8" s="7">
        <f t="shared" si="1"/>
        <v>0</v>
      </c>
      <c r="M8" s="8">
        <v>0</v>
      </c>
      <c r="N8" s="7">
        <f t="shared" si="1"/>
        <v>0</v>
      </c>
      <c r="O8" s="8">
        <v>0</v>
      </c>
      <c r="P8" s="7">
        <f t="shared" si="1"/>
        <v>0</v>
      </c>
      <c r="Q8" s="8">
        <v>0</v>
      </c>
      <c r="R8" s="7">
        <f t="shared" si="1"/>
        <v>0</v>
      </c>
      <c r="S8" s="8">
        <v>0</v>
      </c>
      <c r="T8" s="7">
        <f t="shared" si="1"/>
        <v>0</v>
      </c>
      <c r="U8" s="8">
        <v>0</v>
      </c>
      <c r="V8" s="7">
        <f t="shared" si="1"/>
        <v>0</v>
      </c>
      <c r="W8" s="8">
        <v>0</v>
      </c>
      <c r="X8" s="7">
        <f t="shared" si="1"/>
        <v>0</v>
      </c>
      <c r="Y8" s="8">
        <v>0</v>
      </c>
      <c r="Z8" s="7">
        <f t="shared" si="1"/>
        <v>0</v>
      </c>
      <c r="AB8" s="2"/>
      <c r="AD8" s="2"/>
      <c r="AF8" s="2"/>
      <c r="AH8" s="2"/>
    </row>
    <row r="9" spans="1:34" ht="36">
      <c r="A9" s="11">
        <v>4</v>
      </c>
      <c r="B9" s="12" t="s">
        <v>13</v>
      </c>
      <c r="C9" s="8">
        <v>169540546.05</v>
      </c>
      <c r="D9" s="7">
        <f t="shared" si="0"/>
        <v>0.198430721438153</v>
      </c>
      <c r="E9" s="8">
        <v>133311785.97</v>
      </c>
      <c r="F9" s="7">
        <f t="shared" si="1"/>
        <v>0.15252040160707178</v>
      </c>
      <c r="G9" s="8">
        <v>139271692.2</v>
      </c>
      <c r="H9" s="7">
        <f t="shared" si="1"/>
        <v>0.15378506916211798</v>
      </c>
      <c r="I9" s="8">
        <v>148254470.36</v>
      </c>
      <c r="J9" s="7">
        <f t="shared" si="1"/>
        <v>0.1568475539867237</v>
      </c>
      <c r="K9" s="8">
        <v>151466406.74</v>
      </c>
      <c r="L9" s="7">
        <f t="shared" si="1"/>
        <v>0.15129557434695623</v>
      </c>
      <c r="M9" s="8">
        <v>176280063.93</v>
      </c>
      <c r="N9" s="7">
        <f t="shared" si="1"/>
        <v>0.17215995002764206</v>
      </c>
      <c r="O9" s="8">
        <v>254779694.19</v>
      </c>
      <c r="P9" s="7">
        <f t="shared" si="1"/>
        <v>0.23456320914673853</v>
      </c>
      <c r="Q9" s="8">
        <v>322679536.83</v>
      </c>
      <c r="R9" s="7">
        <f t="shared" si="1"/>
        <v>0.2848491529512544</v>
      </c>
      <c r="S9" s="8">
        <v>315294525.23</v>
      </c>
      <c r="T9" s="7">
        <f t="shared" si="1"/>
        <v>0.28215937318157913</v>
      </c>
      <c r="U9" s="8">
        <v>343901517.5</v>
      </c>
      <c r="V9" s="7">
        <f t="shared" si="1"/>
        <v>0.2963397527327332</v>
      </c>
      <c r="W9" s="8">
        <v>352826892.94</v>
      </c>
      <c r="X9" s="7">
        <f t="shared" si="1"/>
        <v>0.30703097869185775</v>
      </c>
      <c r="Y9" s="8">
        <v>367750286.35</v>
      </c>
      <c r="Z9" s="7">
        <v>0.30004</v>
      </c>
      <c r="AB9" s="2"/>
      <c r="AD9" s="2"/>
      <c r="AF9" s="2"/>
      <c r="AH9" s="2"/>
    </row>
    <row r="10" spans="1:34" ht="72">
      <c r="A10" s="11">
        <v>5</v>
      </c>
      <c r="B10" s="12" t="s">
        <v>14</v>
      </c>
      <c r="C10" s="8">
        <v>0</v>
      </c>
      <c r="D10" s="7">
        <f t="shared" si="0"/>
        <v>0</v>
      </c>
      <c r="E10" s="8">
        <v>3908523.8</v>
      </c>
      <c r="F10" s="7">
        <f t="shared" si="1"/>
        <v>0.004471694796744747</v>
      </c>
      <c r="G10" s="8">
        <v>3908523.8</v>
      </c>
      <c r="H10" s="7">
        <f t="shared" si="1"/>
        <v>0.004315827526828774</v>
      </c>
      <c r="I10" s="8">
        <v>828570.6</v>
      </c>
      <c r="J10" s="7">
        <f t="shared" si="1"/>
        <v>0.0008765959744737376</v>
      </c>
      <c r="K10" s="8">
        <v>0</v>
      </c>
      <c r="L10" s="7">
        <f t="shared" si="1"/>
        <v>0</v>
      </c>
      <c r="M10" s="8">
        <v>0</v>
      </c>
      <c r="N10" s="7">
        <f t="shared" si="1"/>
        <v>0</v>
      </c>
      <c r="O10" s="8">
        <v>0</v>
      </c>
      <c r="P10" s="7">
        <f t="shared" si="1"/>
        <v>0</v>
      </c>
      <c r="Q10" s="8">
        <v>0</v>
      </c>
      <c r="R10" s="7">
        <f t="shared" si="1"/>
        <v>0</v>
      </c>
      <c r="S10" s="8">
        <v>0</v>
      </c>
      <c r="T10" s="7">
        <f t="shared" si="1"/>
        <v>0</v>
      </c>
      <c r="U10" s="8">
        <v>0</v>
      </c>
      <c r="V10" s="7">
        <f t="shared" si="1"/>
        <v>0</v>
      </c>
      <c r="W10" s="8">
        <v>0</v>
      </c>
      <c r="X10" s="7">
        <f t="shared" si="1"/>
        <v>0</v>
      </c>
      <c r="Y10" s="8">
        <v>0</v>
      </c>
      <c r="Z10" s="7">
        <f t="shared" si="1"/>
        <v>0</v>
      </c>
      <c r="AB10" s="2"/>
      <c r="AD10" s="2"/>
      <c r="AF10" s="2"/>
      <c r="AH10" s="2"/>
    </row>
    <row r="11" spans="1:34" ht="12">
      <c r="A11" s="11">
        <v>6</v>
      </c>
      <c r="B11" s="12" t="s">
        <v>15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  <c r="G11" s="8">
        <v>0</v>
      </c>
      <c r="H11" s="7">
        <f t="shared" si="1"/>
        <v>0</v>
      </c>
      <c r="I11" s="8">
        <v>0</v>
      </c>
      <c r="J11" s="7">
        <f t="shared" si="1"/>
        <v>0</v>
      </c>
      <c r="K11" s="8">
        <v>0</v>
      </c>
      <c r="L11" s="7">
        <f t="shared" si="1"/>
        <v>0</v>
      </c>
      <c r="M11" s="8">
        <v>0</v>
      </c>
      <c r="N11" s="7">
        <f t="shared" si="1"/>
        <v>0</v>
      </c>
      <c r="O11" s="8">
        <v>0</v>
      </c>
      <c r="P11" s="7">
        <f t="shared" si="1"/>
        <v>0</v>
      </c>
      <c r="Q11" s="8">
        <v>0</v>
      </c>
      <c r="R11" s="7">
        <f t="shared" si="1"/>
        <v>0</v>
      </c>
      <c r="S11" s="8">
        <v>0</v>
      </c>
      <c r="T11" s="7">
        <f t="shared" si="1"/>
        <v>0</v>
      </c>
      <c r="U11" s="8">
        <v>0</v>
      </c>
      <c r="V11" s="7">
        <f t="shared" si="1"/>
        <v>0</v>
      </c>
      <c r="W11" s="8">
        <v>0</v>
      </c>
      <c r="X11" s="7">
        <f t="shared" si="1"/>
        <v>0</v>
      </c>
      <c r="Y11" s="8">
        <v>0</v>
      </c>
      <c r="Z11" s="7">
        <f t="shared" si="1"/>
        <v>0</v>
      </c>
      <c r="AB11" s="2"/>
      <c r="AD11" s="2"/>
      <c r="AF11" s="2"/>
      <c r="AH11" s="2"/>
    </row>
    <row r="12" spans="1:34" ht="36">
      <c r="A12" s="11">
        <v>7</v>
      </c>
      <c r="B12" s="12" t="s">
        <v>16</v>
      </c>
      <c r="C12" s="8">
        <v>0</v>
      </c>
      <c r="D12" s="7">
        <f t="shared" si="0"/>
        <v>0</v>
      </c>
      <c r="E12" s="8">
        <v>0</v>
      </c>
      <c r="F12" s="7">
        <f t="shared" si="1"/>
        <v>0</v>
      </c>
      <c r="G12" s="8">
        <v>0</v>
      </c>
      <c r="H12" s="7">
        <f t="shared" si="1"/>
        <v>0</v>
      </c>
      <c r="I12" s="8">
        <v>0</v>
      </c>
      <c r="J12" s="7">
        <f t="shared" si="1"/>
        <v>0</v>
      </c>
      <c r="K12" s="8">
        <v>0</v>
      </c>
      <c r="L12" s="7">
        <f t="shared" si="1"/>
        <v>0</v>
      </c>
      <c r="M12" s="8">
        <v>0</v>
      </c>
      <c r="N12" s="7">
        <f t="shared" si="1"/>
        <v>0</v>
      </c>
      <c r="O12" s="8">
        <v>0</v>
      </c>
      <c r="P12" s="7">
        <f t="shared" si="1"/>
        <v>0</v>
      </c>
      <c r="Q12" s="8">
        <v>0</v>
      </c>
      <c r="R12" s="7">
        <f t="shared" si="1"/>
        <v>0</v>
      </c>
      <c r="S12" s="8">
        <v>0</v>
      </c>
      <c r="T12" s="7">
        <f t="shared" si="1"/>
        <v>0</v>
      </c>
      <c r="U12" s="8">
        <v>0</v>
      </c>
      <c r="V12" s="7">
        <f t="shared" si="1"/>
        <v>0</v>
      </c>
      <c r="W12" s="8">
        <v>0</v>
      </c>
      <c r="X12" s="7">
        <f t="shared" si="1"/>
        <v>0</v>
      </c>
      <c r="Y12" s="8">
        <v>0</v>
      </c>
      <c r="Z12" s="7">
        <f t="shared" si="1"/>
        <v>0</v>
      </c>
      <c r="AB12" s="2"/>
      <c r="AD12" s="2"/>
      <c r="AF12" s="2"/>
      <c r="AH12" s="2"/>
    </row>
    <row r="13" spans="1:34" ht="24">
      <c r="A13" s="11">
        <v>8</v>
      </c>
      <c r="B13" s="12" t="s">
        <v>17</v>
      </c>
      <c r="C13" s="8">
        <v>0</v>
      </c>
      <c r="D13" s="7">
        <f t="shared" si="0"/>
        <v>0</v>
      </c>
      <c r="E13" s="8">
        <v>0</v>
      </c>
      <c r="F13" s="7">
        <f t="shared" si="1"/>
        <v>0</v>
      </c>
      <c r="G13" s="8">
        <v>0</v>
      </c>
      <c r="H13" s="7">
        <f t="shared" si="1"/>
        <v>0</v>
      </c>
      <c r="I13" s="8">
        <v>0</v>
      </c>
      <c r="J13" s="7">
        <f t="shared" si="1"/>
        <v>0</v>
      </c>
      <c r="K13" s="8">
        <v>0</v>
      </c>
      <c r="L13" s="7">
        <f t="shared" si="1"/>
        <v>0</v>
      </c>
      <c r="M13" s="8">
        <v>0</v>
      </c>
      <c r="N13" s="7">
        <f t="shared" si="1"/>
        <v>0</v>
      </c>
      <c r="O13" s="8">
        <v>0</v>
      </c>
      <c r="P13" s="7">
        <f t="shared" si="1"/>
        <v>0</v>
      </c>
      <c r="Q13" s="8">
        <v>0</v>
      </c>
      <c r="R13" s="7">
        <f t="shared" si="1"/>
        <v>0</v>
      </c>
      <c r="S13" s="8">
        <v>0</v>
      </c>
      <c r="T13" s="7">
        <f t="shared" si="1"/>
        <v>0</v>
      </c>
      <c r="U13" s="8">
        <v>0</v>
      </c>
      <c r="V13" s="7">
        <f t="shared" si="1"/>
        <v>0</v>
      </c>
      <c r="W13" s="8">
        <v>0</v>
      </c>
      <c r="X13" s="7">
        <f t="shared" si="1"/>
        <v>0</v>
      </c>
      <c r="Y13" s="8">
        <v>0</v>
      </c>
      <c r="Z13" s="7">
        <f t="shared" si="1"/>
        <v>0</v>
      </c>
      <c r="AB13" s="2"/>
      <c r="AD13" s="2"/>
      <c r="AF13" s="2"/>
      <c r="AH13" s="2"/>
    </row>
    <row r="14" spans="1:34" ht="36">
      <c r="A14" s="11">
        <v>9</v>
      </c>
      <c r="B14" s="12" t="s">
        <v>18</v>
      </c>
      <c r="C14" s="8">
        <v>0</v>
      </c>
      <c r="D14" s="7">
        <f t="shared" si="0"/>
        <v>0</v>
      </c>
      <c r="E14" s="8">
        <v>0</v>
      </c>
      <c r="F14" s="7">
        <f t="shared" si="1"/>
        <v>0</v>
      </c>
      <c r="G14" s="8">
        <v>0</v>
      </c>
      <c r="H14" s="7">
        <f t="shared" si="1"/>
        <v>0</v>
      </c>
      <c r="I14" s="8">
        <v>0</v>
      </c>
      <c r="J14" s="7">
        <f t="shared" si="1"/>
        <v>0</v>
      </c>
      <c r="K14" s="8">
        <v>0</v>
      </c>
      <c r="L14" s="7">
        <f t="shared" si="1"/>
        <v>0</v>
      </c>
      <c r="M14" s="8">
        <v>0</v>
      </c>
      <c r="N14" s="7">
        <f t="shared" si="1"/>
        <v>0</v>
      </c>
      <c r="O14" s="8">
        <v>0</v>
      </c>
      <c r="P14" s="7">
        <f t="shared" si="1"/>
        <v>0</v>
      </c>
      <c r="Q14" s="8">
        <v>0</v>
      </c>
      <c r="R14" s="7">
        <f t="shared" si="1"/>
        <v>0</v>
      </c>
      <c r="S14" s="8">
        <v>0</v>
      </c>
      <c r="T14" s="7">
        <f t="shared" si="1"/>
        <v>0</v>
      </c>
      <c r="U14" s="8">
        <v>0</v>
      </c>
      <c r="V14" s="7">
        <f t="shared" si="1"/>
        <v>0</v>
      </c>
      <c r="W14" s="8">
        <v>0</v>
      </c>
      <c r="X14" s="7">
        <f t="shared" si="1"/>
        <v>0</v>
      </c>
      <c r="Y14" s="8">
        <v>0</v>
      </c>
      <c r="Z14" s="7">
        <f t="shared" si="1"/>
        <v>0</v>
      </c>
      <c r="AB14" s="2"/>
      <c r="AD14" s="2"/>
      <c r="AF14" s="2"/>
      <c r="AH14" s="2"/>
    </row>
    <row r="15" spans="1:34" ht="36">
      <c r="A15" s="11">
        <v>10</v>
      </c>
      <c r="B15" s="12" t="s">
        <v>19</v>
      </c>
      <c r="C15" s="8">
        <v>0</v>
      </c>
      <c r="D15" s="7">
        <f t="shared" si="0"/>
        <v>0</v>
      </c>
      <c r="E15" s="8">
        <v>0</v>
      </c>
      <c r="F15" s="7">
        <f t="shared" si="1"/>
        <v>0</v>
      </c>
      <c r="G15" s="8">
        <v>0</v>
      </c>
      <c r="H15" s="7">
        <f t="shared" si="1"/>
        <v>0</v>
      </c>
      <c r="I15" s="8">
        <v>0</v>
      </c>
      <c r="J15" s="7">
        <f t="shared" si="1"/>
        <v>0</v>
      </c>
      <c r="K15" s="8">
        <v>0</v>
      </c>
      <c r="L15" s="7">
        <f t="shared" si="1"/>
        <v>0</v>
      </c>
      <c r="M15" s="8">
        <v>0</v>
      </c>
      <c r="N15" s="7">
        <f t="shared" si="1"/>
        <v>0</v>
      </c>
      <c r="O15" s="8">
        <v>0</v>
      </c>
      <c r="P15" s="7">
        <f t="shared" si="1"/>
        <v>0</v>
      </c>
      <c r="Q15" s="8">
        <v>0</v>
      </c>
      <c r="R15" s="7">
        <f t="shared" si="1"/>
        <v>0</v>
      </c>
      <c r="S15" s="8">
        <v>0</v>
      </c>
      <c r="T15" s="7">
        <f t="shared" si="1"/>
        <v>0</v>
      </c>
      <c r="U15" s="8">
        <v>0</v>
      </c>
      <c r="V15" s="7">
        <f t="shared" si="1"/>
        <v>0</v>
      </c>
      <c r="W15" s="8">
        <v>0</v>
      </c>
      <c r="X15" s="7">
        <f t="shared" si="1"/>
        <v>0</v>
      </c>
      <c r="Y15" s="8">
        <v>0</v>
      </c>
      <c r="Z15" s="7">
        <f t="shared" si="1"/>
        <v>0</v>
      </c>
      <c r="AB15" s="2"/>
      <c r="AD15" s="2"/>
      <c r="AF15" s="2"/>
      <c r="AH15" s="2"/>
    </row>
    <row r="16" spans="1:34" ht="36">
      <c r="A16" s="11" t="s">
        <v>20</v>
      </c>
      <c r="B16" s="12" t="s">
        <v>21</v>
      </c>
      <c r="C16" s="8">
        <v>0</v>
      </c>
      <c r="D16" s="7">
        <f t="shared" si="0"/>
        <v>0</v>
      </c>
      <c r="E16" s="8">
        <v>0</v>
      </c>
      <c r="F16" s="7">
        <f t="shared" si="1"/>
        <v>0</v>
      </c>
      <c r="G16" s="8">
        <v>0</v>
      </c>
      <c r="H16" s="7">
        <f t="shared" si="1"/>
        <v>0</v>
      </c>
      <c r="I16" s="8">
        <v>0</v>
      </c>
      <c r="J16" s="7">
        <f t="shared" si="1"/>
        <v>0</v>
      </c>
      <c r="K16" s="8">
        <v>0</v>
      </c>
      <c r="L16" s="7">
        <f t="shared" si="1"/>
        <v>0</v>
      </c>
      <c r="M16" s="8">
        <v>0</v>
      </c>
      <c r="N16" s="7">
        <f t="shared" si="1"/>
        <v>0</v>
      </c>
      <c r="O16" s="8">
        <v>0</v>
      </c>
      <c r="P16" s="7">
        <f t="shared" si="1"/>
        <v>0</v>
      </c>
      <c r="Q16" s="8">
        <v>0</v>
      </c>
      <c r="R16" s="7">
        <f t="shared" si="1"/>
        <v>0</v>
      </c>
      <c r="S16" s="8">
        <v>0</v>
      </c>
      <c r="T16" s="7">
        <f t="shared" si="1"/>
        <v>0</v>
      </c>
      <c r="U16" s="8">
        <v>0</v>
      </c>
      <c r="V16" s="7">
        <f t="shared" si="1"/>
        <v>0</v>
      </c>
      <c r="W16" s="8">
        <v>0</v>
      </c>
      <c r="X16" s="7">
        <f t="shared" si="1"/>
        <v>0</v>
      </c>
      <c r="Y16" s="8">
        <v>0</v>
      </c>
      <c r="Z16" s="7">
        <f t="shared" si="1"/>
        <v>0</v>
      </c>
      <c r="AB16" s="2"/>
      <c r="AD16" s="2"/>
      <c r="AF16" s="2"/>
      <c r="AH16" s="2"/>
    </row>
    <row r="17" spans="1:34" ht="60">
      <c r="A17" s="11">
        <v>11</v>
      </c>
      <c r="B17" s="12" t="s">
        <v>22</v>
      </c>
      <c r="C17" s="8">
        <v>0</v>
      </c>
      <c r="D17" s="7">
        <f t="shared" si="0"/>
        <v>0</v>
      </c>
      <c r="E17" s="8">
        <v>0</v>
      </c>
      <c r="F17" s="7">
        <f t="shared" si="1"/>
        <v>0</v>
      </c>
      <c r="G17" s="8">
        <v>0</v>
      </c>
      <c r="H17" s="7">
        <f t="shared" si="1"/>
        <v>0</v>
      </c>
      <c r="I17" s="8">
        <v>0</v>
      </c>
      <c r="J17" s="7">
        <f t="shared" si="1"/>
        <v>0</v>
      </c>
      <c r="K17" s="8">
        <v>0</v>
      </c>
      <c r="L17" s="7">
        <f t="shared" si="1"/>
        <v>0</v>
      </c>
      <c r="M17" s="8">
        <v>0</v>
      </c>
      <c r="N17" s="7">
        <f t="shared" si="1"/>
        <v>0</v>
      </c>
      <c r="O17" s="8">
        <v>0</v>
      </c>
      <c r="P17" s="7">
        <f t="shared" si="1"/>
        <v>0</v>
      </c>
      <c r="Q17" s="8">
        <v>0</v>
      </c>
      <c r="R17" s="7">
        <f t="shared" si="1"/>
        <v>0</v>
      </c>
      <c r="S17" s="8">
        <v>0</v>
      </c>
      <c r="T17" s="7">
        <f t="shared" si="1"/>
        <v>0</v>
      </c>
      <c r="U17" s="8">
        <v>0</v>
      </c>
      <c r="V17" s="7">
        <f t="shared" si="1"/>
        <v>0</v>
      </c>
      <c r="W17" s="8">
        <v>0</v>
      </c>
      <c r="X17" s="7">
        <f t="shared" si="1"/>
        <v>0</v>
      </c>
      <c r="Y17" s="8">
        <v>0</v>
      </c>
      <c r="Z17" s="7">
        <f t="shared" si="1"/>
        <v>0</v>
      </c>
      <c r="AB17" s="2"/>
      <c r="AD17" s="2"/>
      <c r="AF17" s="2"/>
      <c r="AH17" s="2"/>
    </row>
    <row r="18" spans="1:34" ht="60">
      <c r="A18" s="11">
        <v>12</v>
      </c>
      <c r="B18" s="12" t="s">
        <v>23</v>
      </c>
      <c r="C18" s="8">
        <v>0</v>
      </c>
      <c r="D18" s="7">
        <f t="shared" si="0"/>
        <v>0</v>
      </c>
      <c r="E18" s="8">
        <v>0</v>
      </c>
      <c r="F18" s="7">
        <f t="shared" si="1"/>
        <v>0</v>
      </c>
      <c r="G18" s="8">
        <v>0</v>
      </c>
      <c r="H18" s="7">
        <f t="shared" si="1"/>
        <v>0</v>
      </c>
      <c r="I18" s="8">
        <v>0</v>
      </c>
      <c r="J18" s="7">
        <f t="shared" si="1"/>
        <v>0</v>
      </c>
      <c r="K18" s="8">
        <v>0</v>
      </c>
      <c r="L18" s="7">
        <f t="shared" si="1"/>
        <v>0</v>
      </c>
      <c r="M18" s="8">
        <v>0</v>
      </c>
      <c r="N18" s="7">
        <f t="shared" si="1"/>
        <v>0</v>
      </c>
      <c r="O18" s="8">
        <v>0</v>
      </c>
      <c r="P18" s="7">
        <f t="shared" si="1"/>
        <v>0</v>
      </c>
      <c r="Q18" s="8">
        <v>0</v>
      </c>
      <c r="R18" s="7">
        <f t="shared" si="1"/>
        <v>0</v>
      </c>
      <c r="S18" s="8">
        <v>0</v>
      </c>
      <c r="T18" s="7">
        <f t="shared" si="1"/>
        <v>0</v>
      </c>
      <c r="U18" s="8">
        <v>0</v>
      </c>
      <c r="V18" s="7">
        <f t="shared" si="1"/>
        <v>0</v>
      </c>
      <c r="W18" s="8">
        <v>0</v>
      </c>
      <c r="X18" s="7">
        <f t="shared" si="1"/>
        <v>0</v>
      </c>
      <c r="Y18" s="8">
        <v>0</v>
      </c>
      <c r="Z18" s="7">
        <f t="shared" si="1"/>
        <v>0</v>
      </c>
      <c r="AB18" s="2"/>
      <c r="AD18" s="2"/>
      <c r="AF18" s="2"/>
      <c r="AH18" s="2"/>
    </row>
    <row r="19" spans="1:34" ht="24">
      <c r="A19" s="11">
        <v>13</v>
      </c>
      <c r="B19" s="12" t="s">
        <v>24</v>
      </c>
      <c r="C19" s="8">
        <v>4407267.43</v>
      </c>
      <c r="D19" s="7">
        <f t="shared" si="0"/>
        <v>0.005158277922779961</v>
      </c>
      <c r="E19" s="8">
        <v>4407098.59</v>
      </c>
      <c r="F19" s="7">
        <f t="shared" si="1"/>
        <v>0.005042108182543013</v>
      </c>
      <c r="G19" s="8">
        <v>4406911.66</v>
      </c>
      <c r="H19" s="7">
        <f t="shared" si="1"/>
        <v>0.004866151934531059</v>
      </c>
      <c r="I19" s="8">
        <v>4406730.76</v>
      </c>
      <c r="J19" s="7">
        <f t="shared" si="1"/>
        <v>0.004662152440366088</v>
      </c>
      <c r="K19" s="8">
        <v>4406549.86</v>
      </c>
      <c r="L19" s="7">
        <f t="shared" si="1"/>
        <v>0.0044015799034673765</v>
      </c>
      <c r="M19" s="8">
        <v>4406362.93</v>
      </c>
      <c r="N19" s="7">
        <f t="shared" si="1"/>
        <v>0.0043033750097441</v>
      </c>
      <c r="O19" s="8">
        <v>4406176</v>
      </c>
      <c r="P19" s="7">
        <f t="shared" si="1"/>
        <v>0.004056550840565006</v>
      </c>
      <c r="Q19" s="8">
        <v>4406001.13</v>
      </c>
      <c r="R19" s="7">
        <f t="shared" si="1"/>
        <v>0.0038894492725269282</v>
      </c>
      <c r="S19" s="8">
        <v>10405808.17</v>
      </c>
      <c r="T19" s="7">
        <f t="shared" si="1"/>
        <v>0.009312233723541952</v>
      </c>
      <c r="U19" s="8">
        <v>10405621.24</v>
      </c>
      <c r="V19" s="7">
        <f t="shared" si="1"/>
        <v>0.008966518227975184</v>
      </c>
      <c r="W19" s="8">
        <v>10405452.4</v>
      </c>
      <c r="X19" s="7">
        <f t="shared" si="1"/>
        <v>0.009054854655443829</v>
      </c>
      <c r="Y19" s="8">
        <v>10405253.41</v>
      </c>
      <c r="Z19" s="7">
        <f t="shared" si="1"/>
        <v>0.008490361895472717</v>
      </c>
      <c r="AB19" s="2"/>
      <c r="AD19" s="2"/>
      <c r="AF19" s="2"/>
      <c r="AH19" s="2"/>
    </row>
    <row r="20" spans="1:34" ht="24">
      <c r="A20" s="11" t="s">
        <v>25</v>
      </c>
      <c r="B20" s="12" t="s">
        <v>26</v>
      </c>
      <c r="C20" s="8">
        <v>0</v>
      </c>
      <c r="D20" s="7">
        <f t="shared" si="0"/>
        <v>0</v>
      </c>
      <c r="E20" s="8">
        <v>0</v>
      </c>
      <c r="F20" s="7">
        <f t="shared" si="1"/>
        <v>0</v>
      </c>
      <c r="G20" s="8">
        <v>0</v>
      </c>
      <c r="H20" s="7">
        <f t="shared" si="1"/>
        <v>0</v>
      </c>
      <c r="I20" s="8">
        <v>0</v>
      </c>
      <c r="J20" s="7">
        <f t="shared" si="1"/>
        <v>0</v>
      </c>
      <c r="K20" s="8">
        <v>0</v>
      </c>
      <c r="L20" s="7">
        <f t="shared" si="1"/>
        <v>0</v>
      </c>
      <c r="M20" s="8">
        <v>0</v>
      </c>
      <c r="N20" s="7">
        <f t="shared" si="1"/>
        <v>0</v>
      </c>
      <c r="O20" s="8">
        <v>0</v>
      </c>
      <c r="P20" s="7">
        <f t="shared" si="1"/>
        <v>0</v>
      </c>
      <c r="Q20" s="8">
        <v>0</v>
      </c>
      <c r="R20" s="7">
        <f t="shared" si="1"/>
        <v>0</v>
      </c>
      <c r="S20" s="8">
        <v>0</v>
      </c>
      <c r="T20" s="7">
        <f t="shared" si="1"/>
        <v>0</v>
      </c>
      <c r="U20" s="8">
        <v>0</v>
      </c>
      <c r="V20" s="7">
        <f t="shared" si="1"/>
        <v>0</v>
      </c>
      <c r="W20" s="8">
        <v>0</v>
      </c>
      <c r="X20" s="7">
        <f t="shared" si="1"/>
        <v>0</v>
      </c>
      <c r="Y20" s="8">
        <v>0</v>
      </c>
      <c r="Z20" s="7">
        <f t="shared" si="1"/>
        <v>0</v>
      </c>
      <c r="AB20" s="2"/>
      <c r="AD20" s="2"/>
      <c r="AF20" s="2"/>
      <c r="AH20" s="2"/>
    </row>
    <row r="21" spans="1:34" ht="24">
      <c r="A21" s="11" t="s">
        <v>27</v>
      </c>
      <c r="B21" s="12" t="s">
        <v>28</v>
      </c>
      <c r="C21" s="8">
        <v>0</v>
      </c>
      <c r="D21" s="7">
        <f t="shared" si="0"/>
        <v>0</v>
      </c>
      <c r="E21" s="8">
        <v>0</v>
      </c>
      <c r="F21" s="7">
        <f t="shared" si="1"/>
        <v>0</v>
      </c>
      <c r="G21" s="8">
        <v>0</v>
      </c>
      <c r="H21" s="7">
        <f t="shared" si="1"/>
        <v>0</v>
      </c>
      <c r="I21" s="8">
        <v>0</v>
      </c>
      <c r="J21" s="7">
        <f t="shared" si="1"/>
        <v>0</v>
      </c>
      <c r="K21" s="8">
        <v>0</v>
      </c>
      <c r="L21" s="7">
        <f t="shared" si="1"/>
        <v>0</v>
      </c>
      <c r="M21" s="8">
        <v>0</v>
      </c>
      <c r="N21" s="7">
        <f t="shared" si="1"/>
        <v>0</v>
      </c>
      <c r="O21" s="8">
        <v>0</v>
      </c>
      <c r="P21" s="7">
        <f t="shared" si="1"/>
        <v>0</v>
      </c>
      <c r="Q21" s="8">
        <v>0</v>
      </c>
      <c r="R21" s="7">
        <f t="shared" si="1"/>
        <v>0</v>
      </c>
      <c r="S21" s="8">
        <v>0</v>
      </c>
      <c r="T21" s="7">
        <f t="shared" si="1"/>
        <v>0</v>
      </c>
      <c r="U21" s="8">
        <v>0</v>
      </c>
      <c r="V21" s="7">
        <f t="shared" si="1"/>
        <v>0</v>
      </c>
      <c r="W21" s="8">
        <v>0</v>
      </c>
      <c r="X21" s="7">
        <f t="shared" si="1"/>
        <v>0</v>
      </c>
      <c r="Y21" s="8">
        <v>0</v>
      </c>
      <c r="Z21" s="7">
        <f t="shared" si="1"/>
        <v>0</v>
      </c>
      <c r="AB21" s="2"/>
      <c r="AD21" s="2"/>
      <c r="AF21" s="2"/>
      <c r="AH21" s="2"/>
    </row>
    <row r="22" spans="1:34" ht="36">
      <c r="A22" s="11" t="s">
        <v>29</v>
      </c>
      <c r="B22" s="12" t="s">
        <v>30</v>
      </c>
      <c r="C22" s="8">
        <v>0</v>
      </c>
      <c r="D22" s="7">
        <f t="shared" si="0"/>
        <v>0</v>
      </c>
      <c r="E22" s="8">
        <v>0</v>
      </c>
      <c r="F22" s="7">
        <f t="shared" si="1"/>
        <v>0</v>
      </c>
      <c r="G22" s="8">
        <v>0</v>
      </c>
      <c r="H22" s="7">
        <f t="shared" si="1"/>
        <v>0</v>
      </c>
      <c r="I22" s="8">
        <v>0</v>
      </c>
      <c r="J22" s="7">
        <f t="shared" si="1"/>
        <v>0</v>
      </c>
      <c r="K22" s="8">
        <v>0</v>
      </c>
      <c r="L22" s="7">
        <f t="shared" si="1"/>
        <v>0</v>
      </c>
      <c r="M22" s="8">
        <v>0</v>
      </c>
      <c r="N22" s="7">
        <f t="shared" si="1"/>
        <v>0</v>
      </c>
      <c r="O22" s="8">
        <v>0</v>
      </c>
      <c r="P22" s="7">
        <f t="shared" si="1"/>
        <v>0</v>
      </c>
      <c r="Q22" s="8">
        <v>0</v>
      </c>
      <c r="R22" s="7">
        <f t="shared" si="1"/>
        <v>0</v>
      </c>
      <c r="S22" s="8">
        <v>0</v>
      </c>
      <c r="T22" s="7">
        <f t="shared" si="1"/>
        <v>0</v>
      </c>
      <c r="U22" s="8">
        <v>0</v>
      </c>
      <c r="V22" s="7">
        <f t="shared" si="1"/>
        <v>0</v>
      </c>
      <c r="W22" s="8">
        <v>0</v>
      </c>
      <c r="X22" s="7">
        <f t="shared" si="1"/>
        <v>0</v>
      </c>
      <c r="Y22" s="8">
        <v>0</v>
      </c>
      <c r="Z22" s="7">
        <f t="shared" si="1"/>
        <v>0</v>
      </c>
      <c r="AB22" s="2"/>
      <c r="AD22" s="2"/>
      <c r="AF22" s="2"/>
      <c r="AH22" s="2"/>
    </row>
    <row r="23" spans="1:34" ht="12">
      <c r="A23" s="11">
        <v>14</v>
      </c>
      <c r="B23" s="12" t="s">
        <v>31</v>
      </c>
      <c r="C23" s="8">
        <v>0</v>
      </c>
      <c r="D23" s="7">
        <f t="shared" si="0"/>
        <v>0</v>
      </c>
      <c r="E23" s="8">
        <v>0</v>
      </c>
      <c r="F23" s="7">
        <f aca="true" t="shared" si="2" ref="F23:Z24">+E23/E$26</f>
        <v>0</v>
      </c>
      <c r="G23" s="8">
        <v>0</v>
      </c>
      <c r="H23" s="7">
        <f t="shared" si="2"/>
        <v>0</v>
      </c>
      <c r="I23" s="8">
        <v>0</v>
      </c>
      <c r="J23" s="7">
        <f t="shared" si="2"/>
        <v>0</v>
      </c>
      <c r="K23" s="8">
        <v>0</v>
      </c>
      <c r="L23" s="7">
        <f t="shared" si="2"/>
        <v>0</v>
      </c>
      <c r="M23" s="8">
        <v>0</v>
      </c>
      <c r="N23" s="7">
        <f t="shared" si="2"/>
        <v>0</v>
      </c>
      <c r="O23" s="8">
        <v>0</v>
      </c>
      <c r="P23" s="7">
        <f t="shared" si="2"/>
        <v>0</v>
      </c>
      <c r="Q23" s="8">
        <v>0</v>
      </c>
      <c r="R23" s="7">
        <f t="shared" si="2"/>
        <v>0</v>
      </c>
      <c r="S23" s="8">
        <v>0</v>
      </c>
      <c r="T23" s="7">
        <f t="shared" si="2"/>
        <v>0</v>
      </c>
      <c r="U23" s="8">
        <v>0</v>
      </c>
      <c r="V23" s="7">
        <f t="shared" si="2"/>
        <v>0</v>
      </c>
      <c r="W23" s="8">
        <v>0</v>
      </c>
      <c r="X23" s="7">
        <f t="shared" si="2"/>
        <v>0</v>
      </c>
      <c r="Y23" s="8">
        <v>0</v>
      </c>
      <c r="Z23" s="7">
        <f t="shared" si="2"/>
        <v>0</v>
      </c>
      <c r="AB23" s="2"/>
      <c r="AD23" s="2"/>
      <c r="AF23" s="2"/>
      <c r="AH23" s="2"/>
    </row>
    <row r="24" spans="1:34" ht="12">
      <c r="A24" s="11">
        <v>15</v>
      </c>
      <c r="B24" s="12" t="s">
        <v>32</v>
      </c>
      <c r="C24" s="8">
        <v>43784836.42</v>
      </c>
      <c r="D24" s="7">
        <f t="shared" si="0"/>
        <v>0.051245892981315634</v>
      </c>
      <c r="E24" s="8">
        <v>27356351.78</v>
      </c>
      <c r="F24" s="7">
        <f t="shared" si="2"/>
        <v>0.031298071131751815</v>
      </c>
      <c r="G24" s="8">
        <v>22997914.11</v>
      </c>
      <c r="H24" s="7">
        <f t="shared" si="2"/>
        <v>0.025394505919493663</v>
      </c>
      <c r="I24" s="8">
        <v>29476167.3</v>
      </c>
      <c r="J24" s="7">
        <f t="shared" si="2"/>
        <v>0.03118465656166707</v>
      </c>
      <c r="K24" s="8">
        <v>43255932.25</v>
      </c>
      <c r="L24" s="7">
        <f t="shared" si="2"/>
        <v>0.043207145759459616</v>
      </c>
      <c r="M24" s="8">
        <v>27165248.1</v>
      </c>
      <c r="N24" s="7">
        <f t="shared" si="2"/>
        <v>0.026530327089293666</v>
      </c>
      <c r="O24" s="8">
        <v>38669788.47</v>
      </c>
      <c r="P24" s="7">
        <f t="shared" si="2"/>
        <v>0.035601383812732285</v>
      </c>
      <c r="Q24" s="8">
        <v>34674465.25</v>
      </c>
      <c r="R24" s="7">
        <f t="shared" si="2"/>
        <v>0.030609291659866814</v>
      </c>
      <c r="S24" s="8">
        <v>30553867.77</v>
      </c>
      <c r="T24" s="7">
        <f t="shared" si="2"/>
        <v>0.027342879398134776</v>
      </c>
      <c r="U24" s="8">
        <v>42800531.76</v>
      </c>
      <c r="V24" s="7">
        <f t="shared" si="2"/>
        <v>0.03688119520608947</v>
      </c>
      <c r="W24" s="8">
        <v>31999470.12</v>
      </c>
      <c r="X24" s="7">
        <f t="shared" si="2"/>
        <v>0.02784603108537767</v>
      </c>
      <c r="Y24" s="8">
        <v>38076188.88</v>
      </c>
      <c r="Z24" s="7">
        <f t="shared" si="2"/>
        <v>0.031068981259109382</v>
      </c>
      <c r="AB24" s="2"/>
      <c r="AD24" s="2"/>
      <c r="AF24" s="2"/>
      <c r="AH24" s="2"/>
    </row>
    <row r="25" spans="1:34" ht="12">
      <c r="A25" s="13"/>
      <c r="B25" s="10"/>
      <c r="C25" s="16"/>
      <c r="D25" s="7"/>
      <c r="E25" s="16"/>
      <c r="F25" s="7"/>
      <c r="G25" s="16"/>
      <c r="H25" s="7"/>
      <c r="I25" s="16"/>
      <c r="J25" s="7"/>
      <c r="K25" s="16"/>
      <c r="L25" s="7"/>
      <c r="M25" s="16"/>
      <c r="N25" s="7"/>
      <c r="O25" s="16"/>
      <c r="P25" s="7"/>
      <c r="Q25" s="16"/>
      <c r="R25" s="7"/>
      <c r="S25" s="16"/>
      <c r="T25" s="7"/>
      <c r="U25" s="16"/>
      <c r="V25" s="7"/>
      <c r="W25" s="16"/>
      <c r="X25" s="7"/>
      <c r="Y25" s="16"/>
      <c r="Z25" s="7"/>
      <c r="AB25" s="2"/>
      <c r="AD25" s="2"/>
      <c r="AF25" s="2"/>
      <c r="AH25" s="2"/>
    </row>
    <row r="26" spans="1:34" ht="12.75" customHeight="1" thickBot="1">
      <c r="A26" s="68" t="s">
        <v>33</v>
      </c>
      <c r="B26" s="69"/>
      <c r="C26" s="14">
        <f>SUM(C5:C24)</f>
        <v>854406741.1599998</v>
      </c>
      <c r="D26" s="15">
        <f>SUM(D5:D24)</f>
        <v>1.0000000000000002</v>
      </c>
      <c r="E26" s="14">
        <f aca="true" t="shared" si="3" ref="E26:Z26">SUM(E5:E24)</f>
        <v>874058713.23</v>
      </c>
      <c r="F26" s="15">
        <f t="shared" si="3"/>
        <v>1</v>
      </c>
      <c r="G26" s="14">
        <f t="shared" si="3"/>
        <v>905625578.3399999</v>
      </c>
      <c r="H26" s="15">
        <f t="shared" si="3"/>
        <v>1.0000000000000002</v>
      </c>
      <c r="I26" s="14">
        <f t="shared" si="3"/>
        <v>945213786.1999999</v>
      </c>
      <c r="J26" s="15">
        <f t="shared" si="3"/>
        <v>1</v>
      </c>
      <c r="K26" s="14">
        <f t="shared" si="3"/>
        <v>1001129130.1400001</v>
      </c>
      <c r="L26" s="15">
        <f t="shared" si="3"/>
        <v>1</v>
      </c>
      <c r="M26" s="14">
        <f t="shared" si="3"/>
        <v>1023931895.3199999</v>
      </c>
      <c r="N26" s="15">
        <f t="shared" si="3"/>
        <v>0.9999895283230807</v>
      </c>
      <c r="O26" s="14">
        <f t="shared" si="3"/>
        <v>1086187791.84</v>
      </c>
      <c r="P26" s="15">
        <f t="shared" si="3"/>
        <v>1</v>
      </c>
      <c r="Q26" s="14">
        <f t="shared" si="3"/>
        <v>1132808482.97</v>
      </c>
      <c r="R26" s="15">
        <f t="shared" si="3"/>
        <v>0.9999999999999999</v>
      </c>
      <c r="S26" s="14">
        <f t="shared" si="3"/>
        <v>1117434170.89</v>
      </c>
      <c r="T26" s="15">
        <f t="shared" si="3"/>
        <v>0.9999999999999998</v>
      </c>
      <c r="U26" s="14">
        <f t="shared" si="3"/>
        <v>1160497416.6599998</v>
      </c>
      <c r="V26" s="15">
        <f t="shared" si="3"/>
        <v>1.0000000000000002</v>
      </c>
      <c r="W26" s="14">
        <f t="shared" si="3"/>
        <v>1149157307.98</v>
      </c>
      <c r="X26" s="15">
        <f t="shared" si="3"/>
        <v>1</v>
      </c>
      <c r="Y26" s="14">
        <f t="shared" si="3"/>
        <v>1225537089.95</v>
      </c>
      <c r="Z26" s="15">
        <f t="shared" si="3"/>
        <v>0.9999672487420159</v>
      </c>
      <c r="AB26" s="2"/>
      <c r="AD26" s="2"/>
      <c r="AF26" s="2"/>
      <c r="AH26" s="2"/>
    </row>
    <row r="27" ht="12">
      <c r="Q27" s="4"/>
    </row>
  </sheetData>
  <sheetProtection/>
  <mergeCells count="14">
    <mergeCell ref="I4:J4"/>
    <mergeCell ref="K4:L4"/>
    <mergeCell ref="M4:N4"/>
    <mergeCell ref="O4:P4"/>
    <mergeCell ref="Y4:Z4"/>
    <mergeCell ref="A26:B26"/>
    <mergeCell ref="Q4:R4"/>
    <mergeCell ref="S4:T4"/>
    <mergeCell ref="U4:V4"/>
    <mergeCell ref="W4:X4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5" bestFit="1" customWidth="1"/>
    <col min="2" max="2" width="65.125" style="5" customWidth="1"/>
    <col min="3" max="3" width="13.625" style="2" bestFit="1" customWidth="1"/>
    <col min="4" max="4" width="9.25390625" style="3" bestFit="1" customWidth="1"/>
    <col min="5" max="5" width="13.625" style="2" bestFit="1" customWidth="1"/>
    <col min="6" max="6" width="8.75390625" style="3" bestFit="1" customWidth="1"/>
    <col min="7" max="7" width="13.625" style="2" bestFit="1" customWidth="1"/>
    <col min="8" max="8" width="9.25390625" style="3" bestFit="1" customWidth="1"/>
    <col min="9" max="9" width="13.625" style="2" bestFit="1" customWidth="1"/>
    <col min="10" max="10" width="9.25390625" style="3" bestFit="1" customWidth="1"/>
    <col min="11" max="11" width="13.625" style="2" bestFit="1" customWidth="1"/>
    <col min="12" max="12" width="9.25390625" style="3" bestFit="1" customWidth="1"/>
    <col min="13" max="13" width="12.25390625" style="2" bestFit="1" customWidth="1"/>
    <col min="14" max="14" width="9.125" style="3" customWidth="1"/>
    <col min="15" max="15" width="12.375" style="2" bestFit="1" customWidth="1"/>
    <col min="16" max="16" width="9.125" style="3" customWidth="1"/>
    <col min="17" max="17" width="12.375" style="2" bestFit="1" customWidth="1"/>
    <col min="18" max="18" width="9.125" style="3" customWidth="1"/>
    <col min="19" max="19" width="14.875" style="2" bestFit="1" customWidth="1"/>
    <col min="20" max="20" width="9.125" style="3" customWidth="1"/>
    <col min="21" max="21" width="14.875" style="2" bestFit="1" customWidth="1"/>
    <col min="22" max="22" width="9.125" style="3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1" ht="12">
      <c r="Q1" s="4"/>
    </row>
    <row r="3" ht="12.75" thickBot="1"/>
    <row r="4" spans="1:26" s="1" customFormat="1" ht="12.75" customHeight="1">
      <c r="A4" s="66" t="s">
        <v>34</v>
      </c>
      <c r="B4" s="67"/>
      <c r="C4" s="66">
        <v>38016</v>
      </c>
      <c r="D4" s="67"/>
      <c r="E4" s="66">
        <v>38044</v>
      </c>
      <c r="F4" s="67"/>
      <c r="G4" s="66">
        <v>38077</v>
      </c>
      <c r="H4" s="67"/>
      <c r="I4" s="66">
        <v>38107</v>
      </c>
      <c r="J4" s="67"/>
      <c r="K4" s="66">
        <v>38138</v>
      </c>
      <c r="L4" s="67"/>
      <c r="M4" s="66">
        <v>38168</v>
      </c>
      <c r="N4" s="67"/>
      <c r="O4" s="66">
        <v>38198</v>
      </c>
      <c r="P4" s="67"/>
      <c r="Q4" s="66">
        <v>38230</v>
      </c>
      <c r="R4" s="67"/>
      <c r="S4" s="66">
        <v>38260</v>
      </c>
      <c r="T4" s="67"/>
      <c r="U4" s="66">
        <v>38289</v>
      </c>
      <c r="V4" s="67"/>
      <c r="W4" s="66">
        <v>38321</v>
      </c>
      <c r="X4" s="67"/>
      <c r="Y4" s="66">
        <v>38352</v>
      </c>
      <c r="Z4" s="67"/>
    </row>
    <row r="5" spans="1:34" ht="36">
      <c r="A5" s="9">
        <v>1</v>
      </c>
      <c r="B5" s="10" t="s">
        <v>8</v>
      </c>
      <c r="C5" s="6">
        <v>795187978.2</v>
      </c>
      <c r="D5" s="7">
        <f>+C5/C$27</f>
        <v>0.6259415945434506</v>
      </c>
      <c r="E5" s="6">
        <v>801291120.5</v>
      </c>
      <c r="F5" s="7">
        <f>+E5/E$27</f>
        <v>0.6096569031015193</v>
      </c>
      <c r="G5" s="6">
        <v>780650811.8</v>
      </c>
      <c r="H5" s="7">
        <f aca="true" t="shared" si="0" ref="H5:J20">+G5/G$27</f>
        <v>0.5774528555041164</v>
      </c>
      <c r="I5" s="6">
        <v>791023380.58</v>
      </c>
      <c r="J5" s="7">
        <f t="shared" si="0"/>
        <v>0.5769155534112045</v>
      </c>
      <c r="K5" s="6">
        <v>810857564.39</v>
      </c>
      <c r="L5" s="7">
        <f>+K5/K$27</f>
        <v>0.5835992679803593</v>
      </c>
      <c r="M5" s="6">
        <v>895595276.7</v>
      </c>
      <c r="N5" s="7">
        <f>+M5/M$27</f>
        <v>0.6262042145661209</v>
      </c>
      <c r="O5" s="6">
        <v>887779216</v>
      </c>
      <c r="P5" s="7">
        <v>0.608</v>
      </c>
      <c r="Q5" s="6">
        <v>890888956.27</v>
      </c>
      <c r="R5" s="7">
        <f aca="true" t="shared" si="1" ref="R5:R25">+Q5/$Q$27</f>
        <v>0.5980675165629823</v>
      </c>
      <c r="S5" s="6">
        <v>930832707.86</v>
      </c>
      <c r="T5" s="7">
        <v>0.5999</v>
      </c>
      <c r="U5" s="17">
        <v>902733073.53</v>
      </c>
      <c r="V5" s="7">
        <v>0.566649</v>
      </c>
      <c r="W5" s="17">
        <v>1085926191.28</v>
      </c>
      <c r="X5" s="7">
        <f aca="true" t="shared" si="2" ref="X5:X25">+W5/$W$27</f>
        <v>0.6786057073428194</v>
      </c>
      <c r="Y5" s="17">
        <v>1143279542.37</v>
      </c>
      <c r="Z5" s="7">
        <v>0.6824629500319528</v>
      </c>
      <c r="AB5" s="2"/>
      <c r="AD5" s="2"/>
      <c r="AF5" s="2"/>
      <c r="AH5" s="2"/>
    </row>
    <row r="6" spans="1:34" ht="24">
      <c r="A6" s="9" t="s">
        <v>35</v>
      </c>
      <c r="B6" s="10" t="s">
        <v>36</v>
      </c>
      <c r="C6" s="8">
        <v>0</v>
      </c>
      <c r="D6" s="7">
        <v>0</v>
      </c>
      <c r="E6" s="8">
        <v>0</v>
      </c>
      <c r="F6" s="7">
        <v>0</v>
      </c>
      <c r="G6" s="8">
        <v>39024612.89</v>
      </c>
      <c r="H6" s="7">
        <f t="shared" si="0"/>
        <v>0.02886677860016958</v>
      </c>
      <c r="I6" s="8">
        <v>40458578.12</v>
      </c>
      <c r="J6" s="7">
        <f t="shared" si="0"/>
        <v>0.02950757658922275</v>
      </c>
      <c r="K6" s="8">
        <v>38273145.71</v>
      </c>
      <c r="L6" s="7">
        <v>0.0276</v>
      </c>
      <c r="M6" s="8">
        <v>37729810.14</v>
      </c>
      <c r="N6" s="7">
        <f>+M6/M$27</f>
        <v>0.02638085164037976</v>
      </c>
      <c r="O6" s="8">
        <v>36583746</v>
      </c>
      <c r="P6" s="7">
        <v>0.0251</v>
      </c>
      <c r="Q6" s="8">
        <v>37140562.620000005</v>
      </c>
      <c r="R6" s="7">
        <f t="shared" si="1"/>
        <v>0.024933033341097356</v>
      </c>
      <c r="S6" s="8">
        <v>35914959.83</v>
      </c>
      <c r="T6" s="7">
        <v>0.0231</v>
      </c>
      <c r="U6" s="18">
        <v>34320204.629999995</v>
      </c>
      <c r="V6" s="7">
        <f aca="true" t="shared" si="3" ref="V6:V25">+U6/$U$27</f>
        <v>0.021543102419394795</v>
      </c>
      <c r="W6" s="18">
        <v>31902077.75</v>
      </c>
      <c r="X6" s="7">
        <f t="shared" si="2"/>
        <v>0.019935914808101644</v>
      </c>
      <c r="Y6" s="18">
        <v>0</v>
      </c>
      <c r="Z6" s="7">
        <f>+Y6/$Y$27</f>
        <v>0</v>
      </c>
      <c r="AB6" s="2"/>
      <c r="AD6" s="2"/>
      <c r="AF6" s="2"/>
      <c r="AH6" s="2"/>
    </row>
    <row r="7" spans="1:34" ht="48">
      <c r="A7" s="11">
        <v>2</v>
      </c>
      <c r="B7" s="12" t="s">
        <v>9</v>
      </c>
      <c r="C7" s="8">
        <v>0</v>
      </c>
      <c r="D7" s="7">
        <f aca="true" t="shared" si="4" ref="D7:F22">+C7/C$27</f>
        <v>0</v>
      </c>
      <c r="E7" s="8">
        <v>14200000</v>
      </c>
      <c r="F7" s="7">
        <f t="shared" si="4"/>
        <v>0.010803973490483194</v>
      </c>
      <c r="G7" s="8">
        <v>14200000</v>
      </c>
      <c r="H7" s="7">
        <f t="shared" si="0"/>
        <v>0.010503839135517638</v>
      </c>
      <c r="I7" s="8">
        <v>14397418.34</v>
      </c>
      <c r="J7" s="7">
        <f t="shared" si="0"/>
        <v>0.010500441293180826</v>
      </c>
      <c r="K7" s="8">
        <v>14469419.44</v>
      </c>
      <c r="L7" s="7">
        <f aca="true" t="shared" si="5" ref="L7:N22">+K7/K$27</f>
        <v>0.010414088693416057</v>
      </c>
      <c r="M7" s="8">
        <v>14539096</v>
      </c>
      <c r="N7" s="7">
        <f t="shared" si="5"/>
        <v>0.01016580081209067</v>
      </c>
      <c r="O7" s="8">
        <v>14608773</v>
      </c>
      <c r="P7" s="7">
        <v>0.01</v>
      </c>
      <c r="Q7" s="8">
        <v>14273435.3</v>
      </c>
      <c r="R7" s="7">
        <f t="shared" si="1"/>
        <v>0.009581977577131704</v>
      </c>
      <c r="S7" s="8">
        <v>14358168.12</v>
      </c>
      <c r="T7" s="7">
        <f aca="true" t="shared" si="6" ref="T7:T24">+S7/$S$27</f>
        <v>0.009253868518890065</v>
      </c>
      <c r="U7" s="18">
        <v>14440076.56</v>
      </c>
      <c r="V7" s="7">
        <f t="shared" si="3"/>
        <v>0.009064166476561655</v>
      </c>
      <c r="W7" s="18">
        <v>14530459.56</v>
      </c>
      <c r="X7" s="7">
        <f t="shared" si="2"/>
        <v>0.009080223745324115</v>
      </c>
      <c r="Y7" s="18">
        <v>14618016.76</v>
      </c>
      <c r="Z7" s="7">
        <f aca="true" t="shared" si="7" ref="Z7:Z25">+Y7/$Y$27</f>
        <v>0.00872561428018175</v>
      </c>
      <c r="AB7" s="2"/>
      <c r="AD7" s="2"/>
      <c r="AF7" s="2"/>
      <c r="AH7" s="2"/>
    </row>
    <row r="8" spans="1:34" ht="12">
      <c r="A8" s="11">
        <v>3</v>
      </c>
      <c r="B8" s="12" t="s">
        <v>10</v>
      </c>
      <c r="C8" s="8">
        <v>21988261.53</v>
      </c>
      <c r="D8" s="7">
        <f t="shared" si="4"/>
        <v>0.01730831936680128</v>
      </c>
      <c r="E8" s="8">
        <v>20582352.72</v>
      </c>
      <c r="F8" s="7">
        <f t="shared" si="4"/>
        <v>0.015659943180186944</v>
      </c>
      <c r="G8" s="8">
        <v>13073575.09</v>
      </c>
      <c r="H8" s="7">
        <f t="shared" si="0"/>
        <v>0.009670614765596514</v>
      </c>
      <c r="I8" s="8">
        <v>26305699.3</v>
      </c>
      <c r="J8" s="7">
        <f t="shared" si="0"/>
        <v>0.019185484831561683</v>
      </c>
      <c r="K8" s="8">
        <v>49024949.63</v>
      </c>
      <c r="L8" s="7">
        <f t="shared" si="5"/>
        <v>0.035284772533836696</v>
      </c>
      <c r="M8" s="8">
        <v>10302051.56</v>
      </c>
      <c r="N8" s="7">
        <f t="shared" si="5"/>
        <v>0.007203240429449531</v>
      </c>
      <c r="O8" s="8">
        <v>6217348</v>
      </c>
      <c r="P8" s="7">
        <v>0.0042</v>
      </c>
      <c r="Q8" s="8">
        <v>16548640.48</v>
      </c>
      <c r="R8" s="7">
        <f t="shared" si="1"/>
        <v>0.011109357956130857</v>
      </c>
      <c r="S8" s="8">
        <v>17357717.85</v>
      </c>
      <c r="T8" s="7">
        <f t="shared" si="6"/>
        <v>0.011187084412819312</v>
      </c>
      <c r="U8" s="18">
        <v>97127159.81</v>
      </c>
      <c r="V8" s="7">
        <f t="shared" si="3"/>
        <v>0.060967595445591494</v>
      </c>
      <c r="W8" s="18">
        <v>29550091.76</v>
      </c>
      <c r="X8" s="7">
        <f t="shared" si="2"/>
        <v>0.018466136171928375</v>
      </c>
      <c r="Y8" s="18">
        <v>38096095.45</v>
      </c>
      <c r="Z8" s="7">
        <f t="shared" si="7"/>
        <v>0.022739872305200932</v>
      </c>
      <c r="AB8" s="2"/>
      <c r="AD8" s="2"/>
      <c r="AF8" s="2"/>
      <c r="AH8" s="2"/>
    </row>
    <row r="9" spans="1:34" ht="36">
      <c r="A9" s="11" t="s">
        <v>11</v>
      </c>
      <c r="B9" s="12" t="s">
        <v>12</v>
      </c>
      <c r="C9" s="8">
        <v>0</v>
      </c>
      <c r="D9" s="7">
        <f t="shared" si="4"/>
        <v>0</v>
      </c>
      <c r="E9" s="8">
        <v>0</v>
      </c>
      <c r="F9" s="7">
        <f t="shared" si="4"/>
        <v>0</v>
      </c>
      <c r="G9" s="8">
        <v>0</v>
      </c>
      <c r="H9" s="7">
        <f t="shared" si="0"/>
        <v>0</v>
      </c>
      <c r="I9" s="8">
        <v>0</v>
      </c>
      <c r="J9" s="7">
        <f t="shared" si="0"/>
        <v>0</v>
      </c>
      <c r="K9" s="8">
        <v>0</v>
      </c>
      <c r="L9" s="7">
        <f t="shared" si="5"/>
        <v>0</v>
      </c>
      <c r="M9" s="8">
        <v>0</v>
      </c>
      <c r="N9" s="7">
        <f t="shared" si="5"/>
        <v>0</v>
      </c>
      <c r="O9" s="8">
        <v>0</v>
      </c>
      <c r="P9" s="7">
        <f>+O9/O$27</f>
        <v>0</v>
      </c>
      <c r="Q9" s="8">
        <v>0</v>
      </c>
      <c r="R9" s="7">
        <f t="shared" si="1"/>
        <v>0</v>
      </c>
      <c r="S9" s="8">
        <v>0</v>
      </c>
      <c r="T9" s="7">
        <f t="shared" si="6"/>
        <v>0</v>
      </c>
      <c r="U9" s="18">
        <v>0</v>
      </c>
      <c r="V9" s="7">
        <f t="shared" si="3"/>
        <v>0</v>
      </c>
      <c r="W9" s="18">
        <v>0</v>
      </c>
      <c r="X9" s="7">
        <f t="shared" si="2"/>
        <v>0</v>
      </c>
      <c r="Y9" s="18">
        <v>0</v>
      </c>
      <c r="Z9" s="7">
        <f t="shared" si="7"/>
        <v>0</v>
      </c>
      <c r="AB9" s="2"/>
      <c r="AD9" s="2"/>
      <c r="AF9" s="2"/>
      <c r="AH9" s="2"/>
    </row>
    <row r="10" spans="1:34" ht="36">
      <c r="A10" s="11">
        <v>4</v>
      </c>
      <c r="B10" s="12" t="s">
        <v>13</v>
      </c>
      <c r="C10" s="8">
        <v>399823542.5400001</v>
      </c>
      <c r="D10" s="7">
        <f t="shared" si="4"/>
        <v>0.3147258165547287</v>
      </c>
      <c r="E10" s="8">
        <v>415486445.6</v>
      </c>
      <c r="F10" s="7">
        <f t="shared" si="4"/>
        <v>0.31612003830404845</v>
      </c>
      <c r="G10" s="8">
        <v>448296842.67</v>
      </c>
      <c r="H10" s="7">
        <f t="shared" si="0"/>
        <v>0.3316083042511366</v>
      </c>
      <c r="I10" s="8">
        <f>428053609.61+14122960.38</f>
        <v>442176569.99</v>
      </c>
      <c r="J10" s="7">
        <f t="shared" si="0"/>
        <v>0.32249178323174693</v>
      </c>
      <c r="K10" s="8">
        <v>441657401.97</v>
      </c>
      <c r="L10" s="7">
        <f t="shared" si="5"/>
        <v>0.31787449215165525</v>
      </c>
      <c r="M10" s="8">
        <v>448546473.64</v>
      </c>
      <c r="N10" s="7">
        <f t="shared" si="5"/>
        <v>0.3136256962599269</v>
      </c>
      <c r="O10" s="8">
        <v>476470913</v>
      </c>
      <c r="P10" s="7">
        <v>0.3263</v>
      </c>
      <c r="Q10" s="8">
        <v>499333468.15</v>
      </c>
      <c r="R10" s="7">
        <f t="shared" si="1"/>
        <v>0.3352102696205662</v>
      </c>
      <c r="S10" s="8">
        <v>522917924.86</v>
      </c>
      <c r="T10" s="7">
        <f t="shared" si="6"/>
        <v>0.33702166476828205</v>
      </c>
      <c r="U10" s="18">
        <v>497275189.76</v>
      </c>
      <c r="V10" s="7">
        <f t="shared" si="3"/>
        <v>0.3121441279012462</v>
      </c>
      <c r="W10" s="18">
        <v>400565381.46999997</v>
      </c>
      <c r="X10" s="7">
        <f t="shared" si="2"/>
        <v>0.25031715434461493</v>
      </c>
      <c r="Y10" s="18">
        <v>446930669.2099999</v>
      </c>
      <c r="Z10" s="7">
        <f t="shared" si="7"/>
        <v>0.26677658765455964</v>
      </c>
      <c r="AB10" s="2"/>
      <c r="AD10" s="2"/>
      <c r="AF10" s="2"/>
      <c r="AH10" s="2"/>
    </row>
    <row r="11" spans="1:34" ht="72">
      <c r="A11" s="11">
        <v>5</v>
      </c>
      <c r="B11" s="12" t="s">
        <v>14</v>
      </c>
      <c r="C11" s="8">
        <v>0</v>
      </c>
      <c r="D11" s="7">
        <f t="shared" si="4"/>
        <v>0</v>
      </c>
      <c r="E11" s="8">
        <v>258783.92</v>
      </c>
      <c r="F11" s="7">
        <f t="shared" si="4"/>
        <v>0.0001968939867213608</v>
      </c>
      <c r="G11" s="8">
        <v>2.25</v>
      </c>
      <c r="H11" s="7">
        <f t="shared" si="0"/>
        <v>1.6643407080925833E-09</v>
      </c>
      <c r="I11" s="8">
        <v>0</v>
      </c>
      <c r="J11" s="7">
        <f t="shared" si="0"/>
        <v>0</v>
      </c>
      <c r="K11" s="8">
        <v>0</v>
      </c>
      <c r="L11" s="7">
        <f t="shared" si="5"/>
        <v>0</v>
      </c>
      <c r="M11" s="8">
        <v>0</v>
      </c>
      <c r="N11" s="7">
        <f t="shared" si="5"/>
        <v>0</v>
      </c>
      <c r="O11" s="8">
        <v>0</v>
      </c>
      <c r="P11" s="7">
        <f aca="true" t="shared" si="8" ref="P11:P19">+O11/O$27</f>
        <v>0</v>
      </c>
      <c r="Q11" s="8">
        <v>0</v>
      </c>
      <c r="R11" s="7">
        <f t="shared" si="1"/>
        <v>0</v>
      </c>
      <c r="S11" s="8">
        <v>0</v>
      </c>
      <c r="T11" s="7">
        <f t="shared" si="6"/>
        <v>0</v>
      </c>
      <c r="U11" s="18">
        <v>0</v>
      </c>
      <c r="V11" s="7">
        <f t="shared" si="3"/>
        <v>0</v>
      </c>
      <c r="W11" s="18">
        <v>1205493</v>
      </c>
      <c r="X11" s="7">
        <f t="shared" si="2"/>
        <v>0.0007533241545611516</v>
      </c>
      <c r="Y11" s="18">
        <v>0</v>
      </c>
      <c r="Z11" s="7">
        <f t="shared" si="7"/>
        <v>0</v>
      </c>
      <c r="AB11" s="2"/>
      <c r="AD11" s="2"/>
      <c r="AF11" s="2"/>
      <c r="AH11" s="2"/>
    </row>
    <row r="12" spans="1:34" ht="12">
      <c r="A12" s="11">
        <v>6</v>
      </c>
      <c r="B12" s="12" t="s">
        <v>15</v>
      </c>
      <c r="C12" s="8">
        <v>0</v>
      </c>
      <c r="D12" s="7">
        <f t="shared" si="4"/>
        <v>0</v>
      </c>
      <c r="E12" s="8">
        <v>0</v>
      </c>
      <c r="F12" s="7">
        <f t="shared" si="4"/>
        <v>0</v>
      </c>
      <c r="G12" s="8">
        <v>0</v>
      </c>
      <c r="H12" s="7">
        <f t="shared" si="0"/>
        <v>0</v>
      </c>
      <c r="I12" s="8">
        <v>0</v>
      </c>
      <c r="J12" s="7">
        <f t="shared" si="0"/>
        <v>0</v>
      </c>
      <c r="K12" s="8">
        <v>0</v>
      </c>
      <c r="L12" s="7">
        <f t="shared" si="5"/>
        <v>0</v>
      </c>
      <c r="M12" s="8">
        <v>0</v>
      </c>
      <c r="N12" s="7">
        <f t="shared" si="5"/>
        <v>0</v>
      </c>
      <c r="O12" s="8">
        <v>0</v>
      </c>
      <c r="P12" s="7">
        <f t="shared" si="8"/>
        <v>0</v>
      </c>
      <c r="Q12" s="8">
        <v>0</v>
      </c>
      <c r="R12" s="7">
        <f t="shared" si="1"/>
        <v>0</v>
      </c>
      <c r="S12" s="8">
        <v>0</v>
      </c>
      <c r="T12" s="7">
        <f t="shared" si="6"/>
        <v>0</v>
      </c>
      <c r="U12" s="18">
        <v>0</v>
      </c>
      <c r="V12" s="7">
        <f t="shared" si="3"/>
        <v>0</v>
      </c>
      <c r="W12" s="18">
        <v>0</v>
      </c>
      <c r="X12" s="7">
        <f t="shared" si="2"/>
        <v>0</v>
      </c>
      <c r="Y12" s="18">
        <v>0</v>
      </c>
      <c r="Z12" s="7">
        <f t="shared" si="7"/>
        <v>0</v>
      </c>
      <c r="AB12" s="2"/>
      <c r="AD12" s="2"/>
      <c r="AF12" s="2"/>
      <c r="AH12" s="2"/>
    </row>
    <row r="13" spans="1:34" ht="36">
      <c r="A13" s="11">
        <v>7</v>
      </c>
      <c r="B13" s="12" t="s">
        <v>16</v>
      </c>
      <c r="C13" s="8">
        <v>0</v>
      </c>
      <c r="D13" s="7">
        <f t="shared" si="4"/>
        <v>0</v>
      </c>
      <c r="E13" s="8">
        <v>0</v>
      </c>
      <c r="F13" s="7">
        <f t="shared" si="4"/>
        <v>0</v>
      </c>
      <c r="G13" s="8">
        <v>0</v>
      </c>
      <c r="H13" s="7">
        <f t="shared" si="0"/>
        <v>0</v>
      </c>
      <c r="I13" s="8">
        <v>0</v>
      </c>
      <c r="J13" s="7">
        <f t="shared" si="0"/>
        <v>0</v>
      </c>
      <c r="K13" s="8">
        <v>0</v>
      </c>
      <c r="L13" s="7">
        <f t="shared" si="5"/>
        <v>0</v>
      </c>
      <c r="M13" s="8">
        <v>0</v>
      </c>
      <c r="N13" s="7">
        <f t="shared" si="5"/>
        <v>0</v>
      </c>
      <c r="O13" s="8">
        <v>0</v>
      </c>
      <c r="P13" s="7">
        <f t="shared" si="8"/>
        <v>0</v>
      </c>
      <c r="Q13" s="8">
        <v>0</v>
      </c>
      <c r="R13" s="7">
        <f t="shared" si="1"/>
        <v>0</v>
      </c>
      <c r="S13" s="8">
        <v>0</v>
      </c>
      <c r="T13" s="7">
        <f t="shared" si="6"/>
        <v>0</v>
      </c>
      <c r="U13" s="18">
        <v>0</v>
      </c>
      <c r="V13" s="7">
        <f t="shared" si="3"/>
        <v>0</v>
      </c>
      <c r="W13" s="18">
        <v>0</v>
      </c>
      <c r="X13" s="7">
        <f t="shared" si="2"/>
        <v>0</v>
      </c>
      <c r="Y13" s="18">
        <v>0</v>
      </c>
      <c r="Z13" s="7">
        <f t="shared" si="7"/>
        <v>0</v>
      </c>
      <c r="AB13" s="2"/>
      <c r="AD13" s="2"/>
      <c r="AF13" s="2"/>
      <c r="AH13" s="2"/>
    </row>
    <row r="14" spans="1:34" ht="24">
      <c r="A14" s="11">
        <v>8</v>
      </c>
      <c r="B14" s="12" t="s">
        <v>17</v>
      </c>
      <c r="C14" s="8">
        <v>0</v>
      </c>
      <c r="D14" s="7">
        <f t="shared" si="4"/>
        <v>0</v>
      </c>
      <c r="E14" s="8">
        <v>0</v>
      </c>
      <c r="F14" s="7">
        <f t="shared" si="4"/>
        <v>0</v>
      </c>
      <c r="G14" s="8">
        <v>0</v>
      </c>
      <c r="H14" s="7">
        <f t="shared" si="0"/>
        <v>0</v>
      </c>
      <c r="I14" s="8">
        <v>0</v>
      </c>
      <c r="J14" s="7">
        <f t="shared" si="0"/>
        <v>0</v>
      </c>
      <c r="K14" s="8">
        <v>0</v>
      </c>
      <c r="L14" s="7">
        <f t="shared" si="5"/>
        <v>0</v>
      </c>
      <c r="M14" s="8">
        <v>0</v>
      </c>
      <c r="N14" s="7">
        <f t="shared" si="5"/>
        <v>0</v>
      </c>
      <c r="O14" s="8">
        <v>0</v>
      </c>
      <c r="P14" s="7">
        <f t="shared" si="8"/>
        <v>0</v>
      </c>
      <c r="Q14" s="8">
        <v>0</v>
      </c>
      <c r="R14" s="7">
        <f t="shared" si="1"/>
        <v>0</v>
      </c>
      <c r="S14" s="8">
        <v>0</v>
      </c>
      <c r="T14" s="7">
        <f t="shared" si="6"/>
        <v>0</v>
      </c>
      <c r="U14" s="18">
        <v>0</v>
      </c>
      <c r="V14" s="7">
        <f t="shared" si="3"/>
        <v>0</v>
      </c>
      <c r="W14" s="18">
        <v>0</v>
      </c>
      <c r="X14" s="7">
        <f t="shared" si="2"/>
        <v>0</v>
      </c>
      <c r="Y14" s="18">
        <v>0</v>
      </c>
      <c r="Z14" s="7">
        <f t="shared" si="7"/>
        <v>0</v>
      </c>
      <c r="AB14" s="2"/>
      <c r="AD14" s="2"/>
      <c r="AF14" s="2"/>
      <c r="AH14" s="2"/>
    </row>
    <row r="15" spans="1:34" ht="36">
      <c r="A15" s="11">
        <v>9</v>
      </c>
      <c r="B15" s="12" t="s">
        <v>18</v>
      </c>
      <c r="C15" s="8">
        <v>0</v>
      </c>
      <c r="D15" s="7">
        <f t="shared" si="4"/>
        <v>0</v>
      </c>
      <c r="E15" s="8">
        <v>0</v>
      </c>
      <c r="F15" s="7">
        <f t="shared" si="4"/>
        <v>0</v>
      </c>
      <c r="G15" s="8">
        <v>0</v>
      </c>
      <c r="H15" s="7">
        <f t="shared" si="0"/>
        <v>0</v>
      </c>
      <c r="I15" s="8">
        <v>0</v>
      </c>
      <c r="J15" s="7">
        <f t="shared" si="0"/>
        <v>0</v>
      </c>
      <c r="K15" s="8">
        <v>0</v>
      </c>
      <c r="L15" s="7">
        <f t="shared" si="5"/>
        <v>0</v>
      </c>
      <c r="M15" s="8">
        <v>0</v>
      </c>
      <c r="N15" s="7">
        <f t="shared" si="5"/>
        <v>0</v>
      </c>
      <c r="O15" s="8">
        <v>0</v>
      </c>
      <c r="P15" s="7">
        <f t="shared" si="8"/>
        <v>0</v>
      </c>
      <c r="Q15" s="8">
        <v>0</v>
      </c>
      <c r="R15" s="7">
        <f t="shared" si="1"/>
        <v>0</v>
      </c>
      <c r="S15" s="8">
        <v>0</v>
      </c>
      <c r="T15" s="7">
        <f t="shared" si="6"/>
        <v>0</v>
      </c>
      <c r="U15" s="18">
        <v>0</v>
      </c>
      <c r="V15" s="7">
        <f t="shared" si="3"/>
        <v>0</v>
      </c>
      <c r="W15" s="18">
        <v>0</v>
      </c>
      <c r="X15" s="7">
        <f t="shared" si="2"/>
        <v>0</v>
      </c>
      <c r="Y15" s="18">
        <v>0</v>
      </c>
      <c r="Z15" s="7">
        <f t="shared" si="7"/>
        <v>0</v>
      </c>
      <c r="AB15" s="2"/>
      <c r="AD15" s="2"/>
      <c r="AF15" s="2"/>
      <c r="AH15" s="2"/>
    </row>
    <row r="16" spans="1:34" ht="36">
      <c r="A16" s="11">
        <v>10</v>
      </c>
      <c r="B16" s="12" t="s">
        <v>19</v>
      </c>
      <c r="C16" s="8">
        <v>0</v>
      </c>
      <c r="D16" s="7">
        <f t="shared" si="4"/>
        <v>0</v>
      </c>
      <c r="E16" s="8">
        <v>0</v>
      </c>
      <c r="F16" s="7">
        <f t="shared" si="4"/>
        <v>0</v>
      </c>
      <c r="G16" s="8">
        <v>0</v>
      </c>
      <c r="H16" s="7">
        <f t="shared" si="0"/>
        <v>0</v>
      </c>
      <c r="I16" s="8">
        <v>0</v>
      </c>
      <c r="J16" s="7">
        <f t="shared" si="0"/>
        <v>0</v>
      </c>
      <c r="K16" s="8">
        <v>0</v>
      </c>
      <c r="L16" s="7">
        <f t="shared" si="5"/>
        <v>0</v>
      </c>
      <c r="M16" s="8">
        <v>0</v>
      </c>
      <c r="N16" s="7">
        <f t="shared" si="5"/>
        <v>0</v>
      </c>
      <c r="O16" s="8">
        <v>0</v>
      </c>
      <c r="P16" s="7">
        <f t="shared" si="8"/>
        <v>0</v>
      </c>
      <c r="Q16" s="8">
        <v>0</v>
      </c>
      <c r="R16" s="7">
        <f t="shared" si="1"/>
        <v>0</v>
      </c>
      <c r="S16" s="8">
        <v>0</v>
      </c>
      <c r="T16" s="7">
        <f t="shared" si="6"/>
        <v>0</v>
      </c>
      <c r="U16" s="18">
        <v>0</v>
      </c>
      <c r="V16" s="7">
        <f t="shared" si="3"/>
        <v>0</v>
      </c>
      <c r="W16" s="18">
        <v>0</v>
      </c>
      <c r="X16" s="7">
        <f t="shared" si="2"/>
        <v>0</v>
      </c>
      <c r="Y16" s="18">
        <v>0</v>
      </c>
      <c r="Z16" s="7">
        <f t="shared" si="7"/>
        <v>0</v>
      </c>
      <c r="AB16" s="2"/>
      <c r="AD16" s="2"/>
      <c r="AF16" s="2"/>
      <c r="AH16" s="2"/>
    </row>
    <row r="17" spans="1:34" ht="36">
      <c r="A17" s="11" t="s">
        <v>20</v>
      </c>
      <c r="B17" s="12" t="s">
        <v>21</v>
      </c>
      <c r="C17" s="8">
        <v>0</v>
      </c>
      <c r="D17" s="7">
        <f t="shared" si="4"/>
        <v>0</v>
      </c>
      <c r="E17" s="8">
        <v>0</v>
      </c>
      <c r="F17" s="7">
        <f t="shared" si="4"/>
        <v>0</v>
      </c>
      <c r="G17" s="8">
        <v>0</v>
      </c>
      <c r="H17" s="7">
        <f t="shared" si="0"/>
        <v>0</v>
      </c>
      <c r="I17" s="8">
        <v>0</v>
      </c>
      <c r="J17" s="7">
        <f t="shared" si="0"/>
        <v>0</v>
      </c>
      <c r="K17" s="8">
        <v>0</v>
      </c>
      <c r="L17" s="7">
        <f t="shared" si="5"/>
        <v>0</v>
      </c>
      <c r="M17" s="8">
        <v>0</v>
      </c>
      <c r="N17" s="7">
        <f t="shared" si="5"/>
        <v>0</v>
      </c>
      <c r="O17" s="8">
        <v>0</v>
      </c>
      <c r="P17" s="7">
        <f t="shared" si="8"/>
        <v>0</v>
      </c>
      <c r="Q17" s="8">
        <v>0</v>
      </c>
      <c r="R17" s="7">
        <f t="shared" si="1"/>
        <v>0</v>
      </c>
      <c r="S17" s="8">
        <v>0</v>
      </c>
      <c r="T17" s="7">
        <f t="shared" si="6"/>
        <v>0</v>
      </c>
      <c r="U17" s="18">
        <v>0</v>
      </c>
      <c r="V17" s="7">
        <f t="shared" si="3"/>
        <v>0</v>
      </c>
      <c r="W17" s="18">
        <v>0</v>
      </c>
      <c r="X17" s="7">
        <f t="shared" si="2"/>
        <v>0</v>
      </c>
      <c r="Y17" s="18">
        <v>0</v>
      </c>
      <c r="Z17" s="7">
        <f t="shared" si="7"/>
        <v>0</v>
      </c>
      <c r="AB17" s="2"/>
      <c r="AD17" s="2"/>
      <c r="AF17" s="2"/>
      <c r="AH17" s="2"/>
    </row>
    <row r="18" spans="1:34" ht="60">
      <c r="A18" s="11">
        <v>11</v>
      </c>
      <c r="B18" s="12" t="s">
        <v>22</v>
      </c>
      <c r="C18" s="8">
        <v>0</v>
      </c>
      <c r="D18" s="7">
        <f t="shared" si="4"/>
        <v>0</v>
      </c>
      <c r="E18" s="8">
        <v>0</v>
      </c>
      <c r="F18" s="7">
        <f t="shared" si="4"/>
        <v>0</v>
      </c>
      <c r="G18" s="8">
        <v>0</v>
      </c>
      <c r="H18" s="7">
        <f t="shared" si="0"/>
        <v>0</v>
      </c>
      <c r="I18" s="8">
        <v>0</v>
      </c>
      <c r="J18" s="7">
        <f t="shared" si="0"/>
        <v>0</v>
      </c>
      <c r="K18" s="8">
        <v>0</v>
      </c>
      <c r="L18" s="7">
        <f t="shared" si="5"/>
        <v>0</v>
      </c>
      <c r="M18" s="8">
        <v>0</v>
      </c>
      <c r="N18" s="7">
        <f t="shared" si="5"/>
        <v>0</v>
      </c>
      <c r="O18" s="8">
        <v>0</v>
      </c>
      <c r="P18" s="7">
        <f t="shared" si="8"/>
        <v>0</v>
      </c>
      <c r="Q18" s="8">
        <v>0</v>
      </c>
      <c r="R18" s="7">
        <f t="shared" si="1"/>
        <v>0</v>
      </c>
      <c r="S18" s="8">
        <v>0</v>
      </c>
      <c r="T18" s="7">
        <f t="shared" si="6"/>
        <v>0</v>
      </c>
      <c r="U18" s="18">
        <v>0</v>
      </c>
      <c r="V18" s="7">
        <f t="shared" si="3"/>
        <v>0</v>
      </c>
      <c r="W18" s="18">
        <v>0</v>
      </c>
      <c r="X18" s="7">
        <f t="shared" si="2"/>
        <v>0</v>
      </c>
      <c r="Y18" s="18">
        <v>0</v>
      </c>
      <c r="Z18" s="7">
        <f t="shared" si="7"/>
        <v>0</v>
      </c>
      <c r="AB18" s="2"/>
      <c r="AD18" s="2"/>
      <c r="AF18" s="2"/>
      <c r="AH18" s="2"/>
    </row>
    <row r="19" spans="1:34" ht="60">
      <c r="A19" s="11">
        <v>12</v>
      </c>
      <c r="B19" s="12" t="s">
        <v>23</v>
      </c>
      <c r="C19" s="8">
        <v>0</v>
      </c>
      <c r="D19" s="7">
        <f t="shared" si="4"/>
        <v>0</v>
      </c>
      <c r="E19" s="8">
        <v>0</v>
      </c>
      <c r="F19" s="7">
        <f t="shared" si="4"/>
        <v>0</v>
      </c>
      <c r="G19" s="8">
        <v>0</v>
      </c>
      <c r="H19" s="7">
        <f t="shared" si="0"/>
        <v>0</v>
      </c>
      <c r="I19" s="8">
        <v>0</v>
      </c>
      <c r="J19" s="7">
        <f t="shared" si="0"/>
        <v>0</v>
      </c>
      <c r="K19" s="8">
        <v>0</v>
      </c>
      <c r="L19" s="7">
        <f t="shared" si="5"/>
        <v>0</v>
      </c>
      <c r="M19" s="8">
        <v>0</v>
      </c>
      <c r="N19" s="7">
        <f t="shared" si="5"/>
        <v>0</v>
      </c>
      <c r="O19" s="8">
        <v>0</v>
      </c>
      <c r="P19" s="7">
        <f t="shared" si="8"/>
        <v>0</v>
      </c>
      <c r="Q19" s="8">
        <v>0</v>
      </c>
      <c r="R19" s="7">
        <f t="shared" si="1"/>
        <v>0</v>
      </c>
      <c r="S19" s="8">
        <v>0</v>
      </c>
      <c r="T19" s="7">
        <f t="shared" si="6"/>
        <v>0</v>
      </c>
      <c r="U19" s="18">
        <v>0</v>
      </c>
      <c r="V19" s="7">
        <f t="shared" si="3"/>
        <v>0</v>
      </c>
      <c r="W19" s="18">
        <v>0</v>
      </c>
      <c r="X19" s="7">
        <f t="shared" si="2"/>
        <v>0</v>
      </c>
      <c r="Y19" s="18">
        <v>0</v>
      </c>
      <c r="Z19" s="7">
        <f t="shared" si="7"/>
        <v>0</v>
      </c>
      <c r="AB19" s="2"/>
      <c r="AD19" s="2"/>
      <c r="AF19" s="2"/>
      <c r="AH19" s="2"/>
    </row>
    <row r="20" spans="1:34" ht="24">
      <c r="A20" s="11">
        <v>13</v>
      </c>
      <c r="B20" s="12" t="s">
        <v>24</v>
      </c>
      <c r="C20" s="8">
        <v>10405072.51</v>
      </c>
      <c r="D20" s="7">
        <f t="shared" si="4"/>
        <v>0.008190475531323398</v>
      </c>
      <c r="E20" s="8">
        <v>10404903.67</v>
      </c>
      <c r="F20" s="7">
        <f t="shared" si="4"/>
        <v>0.007916500240965584</v>
      </c>
      <c r="G20" s="8">
        <v>13798396.08</v>
      </c>
      <c r="H20" s="7">
        <f t="shared" si="0"/>
        <v>0.010206769912146278</v>
      </c>
      <c r="I20" s="8">
        <v>0</v>
      </c>
      <c r="J20" s="7">
        <f t="shared" si="0"/>
        <v>0</v>
      </c>
      <c r="K20" s="8">
        <v>15460314.799999999</v>
      </c>
      <c r="L20" s="7">
        <f t="shared" si="5"/>
        <v>0.011127266731258217</v>
      </c>
      <c r="M20" s="8">
        <v>15601717.6</v>
      </c>
      <c r="N20" s="7">
        <f t="shared" si="5"/>
        <v>0.010908790577357032</v>
      </c>
      <c r="O20" s="8">
        <v>15719322</v>
      </c>
      <c r="P20" s="7">
        <v>0.0108</v>
      </c>
      <c r="Q20" s="8">
        <v>15853026.400000002</v>
      </c>
      <c r="R20" s="7">
        <f t="shared" si="1"/>
        <v>0.010642381480124617</v>
      </c>
      <c r="S20" s="8">
        <v>15545986</v>
      </c>
      <c r="T20" s="7">
        <f t="shared" si="6"/>
        <v>0.010019419555348241</v>
      </c>
      <c r="U20" s="18">
        <v>15707877</v>
      </c>
      <c r="V20" s="7">
        <f t="shared" si="3"/>
        <v>0.0098599762632667</v>
      </c>
      <c r="W20" s="18">
        <v>15700089.399999999</v>
      </c>
      <c r="X20" s="7">
        <f t="shared" si="2"/>
        <v>0.009811136666732612</v>
      </c>
      <c r="Y20" s="18">
        <v>15895373.600000001</v>
      </c>
      <c r="Z20" s="7">
        <f t="shared" si="7"/>
        <v>0.009488079070514353</v>
      </c>
      <c r="AB20" s="2"/>
      <c r="AD20" s="2"/>
      <c r="AF20" s="2"/>
      <c r="AH20" s="2"/>
    </row>
    <row r="21" spans="1:34" ht="24">
      <c r="A21" s="11" t="s">
        <v>25</v>
      </c>
      <c r="B21" s="12" t="s">
        <v>26</v>
      </c>
      <c r="C21" s="8">
        <v>0</v>
      </c>
      <c r="D21" s="7">
        <f t="shared" si="4"/>
        <v>0</v>
      </c>
      <c r="E21" s="8">
        <v>0</v>
      </c>
      <c r="F21" s="7">
        <f t="shared" si="4"/>
        <v>0</v>
      </c>
      <c r="G21" s="8">
        <v>0</v>
      </c>
      <c r="H21" s="7">
        <f aca="true" t="shared" si="9" ref="H21:J25">+G21/G$27</f>
        <v>0</v>
      </c>
      <c r="I21" s="8">
        <v>0</v>
      </c>
      <c r="J21" s="7">
        <f t="shared" si="9"/>
        <v>0</v>
      </c>
      <c r="K21" s="8">
        <v>0</v>
      </c>
      <c r="L21" s="7">
        <f t="shared" si="5"/>
        <v>0</v>
      </c>
      <c r="M21" s="8">
        <v>0</v>
      </c>
      <c r="N21" s="7">
        <f t="shared" si="5"/>
        <v>0</v>
      </c>
      <c r="O21" s="8">
        <v>0</v>
      </c>
      <c r="P21" s="7">
        <f>+O21/O$27</f>
        <v>0</v>
      </c>
      <c r="Q21" s="8">
        <v>0</v>
      </c>
      <c r="R21" s="7">
        <f t="shared" si="1"/>
        <v>0</v>
      </c>
      <c r="S21" s="8">
        <v>0</v>
      </c>
      <c r="T21" s="7">
        <f t="shared" si="6"/>
        <v>0</v>
      </c>
      <c r="U21" s="18">
        <v>0</v>
      </c>
      <c r="V21" s="7">
        <f t="shared" si="3"/>
        <v>0</v>
      </c>
      <c r="W21" s="18">
        <v>0</v>
      </c>
      <c r="X21" s="7">
        <f t="shared" si="2"/>
        <v>0</v>
      </c>
      <c r="Y21" s="18">
        <v>0</v>
      </c>
      <c r="Z21" s="7">
        <f t="shared" si="7"/>
        <v>0</v>
      </c>
      <c r="AB21" s="2"/>
      <c r="AD21" s="2"/>
      <c r="AF21" s="2"/>
      <c r="AH21" s="2"/>
    </row>
    <row r="22" spans="1:34" ht="24">
      <c r="A22" s="11" t="s">
        <v>27</v>
      </c>
      <c r="B22" s="12" t="s">
        <v>28</v>
      </c>
      <c r="C22" s="8">
        <v>0</v>
      </c>
      <c r="D22" s="7">
        <f t="shared" si="4"/>
        <v>0</v>
      </c>
      <c r="E22" s="8">
        <v>0</v>
      </c>
      <c r="F22" s="7">
        <f t="shared" si="4"/>
        <v>0</v>
      </c>
      <c r="G22" s="8">
        <v>0</v>
      </c>
      <c r="H22" s="7">
        <f t="shared" si="9"/>
        <v>0</v>
      </c>
      <c r="I22" s="8">
        <v>0</v>
      </c>
      <c r="J22" s="7">
        <f t="shared" si="9"/>
        <v>0</v>
      </c>
      <c r="K22" s="8">
        <v>0</v>
      </c>
      <c r="L22" s="7">
        <f t="shared" si="5"/>
        <v>0</v>
      </c>
      <c r="M22" s="8">
        <v>0</v>
      </c>
      <c r="N22" s="7">
        <f t="shared" si="5"/>
        <v>0</v>
      </c>
      <c r="O22" s="8">
        <v>0</v>
      </c>
      <c r="P22" s="7">
        <f>+O22/O$27</f>
        <v>0</v>
      </c>
      <c r="Q22" s="8">
        <v>0</v>
      </c>
      <c r="R22" s="7">
        <f t="shared" si="1"/>
        <v>0</v>
      </c>
      <c r="S22" s="8">
        <v>0</v>
      </c>
      <c r="T22" s="7">
        <f t="shared" si="6"/>
        <v>0</v>
      </c>
      <c r="U22" s="18">
        <v>0</v>
      </c>
      <c r="V22" s="7">
        <f t="shared" si="3"/>
        <v>0</v>
      </c>
      <c r="W22" s="18">
        <v>0</v>
      </c>
      <c r="X22" s="7">
        <f t="shared" si="2"/>
        <v>0</v>
      </c>
      <c r="Y22" s="18">
        <v>0</v>
      </c>
      <c r="Z22" s="7">
        <f t="shared" si="7"/>
        <v>0</v>
      </c>
      <c r="AB22" s="2"/>
      <c r="AD22" s="2"/>
      <c r="AF22" s="2"/>
      <c r="AH22" s="2"/>
    </row>
    <row r="23" spans="1:34" ht="36">
      <c r="A23" s="11" t="s">
        <v>29</v>
      </c>
      <c r="B23" s="12" t="s">
        <v>30</v>
      </c>
      <c r="C23" s="8">
        <v>0</v>
      </c>
      <c r="D23" s="7">
        <f aca="true" t="shared" si="10" ref="D23:F25">+C23/C$27</f>
        <v>0</v>
      </c>
      <c r="E23" s="8">
        <v>0</v>
      </c>
      <c r="F23" s="7">
        <f t="shared" si="10"/>
        <v>0</v>
      </c>
      <c r="G23" s="8">
        <v>0</v>
      </c>
      <c r="H23" s="7">
        <f t="shared" si="9"/>
        <v>0</v>
      </c>
      <c r="I23" s="8">
        <v>0</v>
      </c>
      <c r="J23" s="7">
        <f t="shared" si="9"/>
        <v>0</v>
      </c>
      <c r="K23" s="8">
        <v>0</v>
      </c>
      <c r="L23" s="7">
        <f aca="true" t="shared" si="11" ref="L23:N24">+K23/K$27</f>
        <v>0</v>
      </c>
      <c r="M23" s="8">
        <v>0</v>
      </c>
      <c r="N23" s="7">
        <f t="shared" si="11"/>
        <v>0</v>
      </c>
      <c r="O23" s="8">
        <v>0</v>
      </c>
      <c r="P23" s="7">
        <f>+O23/O$27</f>
        <v>0</v>
      </c>
      <c r="Q23" s="8">
        <v>0</v>
      </c>
      <c r="R23" s="7">
        <f t="shared" si="1"/>
        <v>0</v>
      </c>
      <c r="S23" s="8">
        <v>0</v>
      </c>
      <c r="T23" s="7">
        <f t="shared" si="6"/>
        <v>0</v>
      </c>
      <c r="U23" s="18">
        <v>0</v>
      </c>
      <c r="V23" s="7">
        <f t="shared" si="3"/>
        <v>0</v>
      </c>
      <c r="W23" s="18">
        <v>0</v>
      </c>
      <c r="X23" s="7">
        <f t="shared" si="2"/>
        <v>0</v>
      </c>
      <c r="Y23" s="18">
        <v>0</v>
      </c>
      <c r="Z23" s="7">
        <f t="shared" si="7"/>
        <v>0</v>
      </c>
      <c r="AB23" s="2"/>
      <c r="AD23" s="2"/>
      <c r="AF23" s="2"/>
      <c r="AH23" s="2"/>
    </row>
    <row r="24" spans="1:34" ht="12">
      <c r="A24" s="11">
        <v>14</v>
      </c>
      <c r="B24" s="12" t="s">
        <v>31</v>
      </c>
      <c r="C24" s="8">
        <v>0</v>
      </c>
      <c r="D24" s="7">
        <f t="shared" si="10"/>
        <v>0</v>
      </c>
      <c r="E24" s="8">
        <v>0</v>
      </c>
      <c r="F24" s="7">
        <f t="shared" si="10"/>
        <v>0</v>
      </c>
      <c r="G24" s="8">
        <v>0</v>
      </c>
      <c r="H24" s="7">
        <f t="shared" si="9"/>
        <v>0</v>
      </c>
      <c r="I24" s="8">
        <v>0</v>
      </c>
      <c r="J24" s="7">
        <f t="shared" si="9"/>
        <v>0</v>
      </c>
      <c r="K24" s="8">
        <v>0</v>
      </c>
      <c r="L24" s="7">
        <f t="shared" si="11"/>
        <v>0</v>
      </c>
      <c r="M24" s="8">
        <v>0</v>
      </c>
      <c r="N24" s="7">
        <f t="shared" si="11"/>
        <v>0</v>
      </c>
      <c r="O24" s="8">
        <v>0</v>
      </c>
      <c r="P24" s="7">
        <f>+O24/O$27</f>
        <v>0</v>
      </c>
      <c r="Q24" s="8">
        <v>0</v>
      </c>
      <c r="R24" s="7">
        <f t="shared" si="1"/>
        <v>0</v>
      </c>
      <c r="S24" s="8">
        <v>0</v>
      </c>
      <c r="T24" s="7">
        <f t="shared" si="6"/>
        <v>0</v>
      </c>
      <c r="U24" s="18">
        <v>0</v>
      </c>
      <c r="V24" s="7">
        <f t="shared" si="3"/>
        <v>0</v>
      </c>
      <c r="W24" s="18">
        <v>0</v>
      </c>
      <c r="X24" s="7">
        <f t="shared" si="2"/>
        <v>0</v>
      </c>
      <c r="Y24" s="18">
        <v>0</v>
      </c>
      <c r="Z24" s="7">
        <f t="shared" si="7"/>
        <v>0</v>
      </c>
      <c r="AB24" s="2"/>
      <c r="AD24" s="2"/>
      <c r="AF24" s="2"/>
      <c r="AH24" s="2"/>
    </row>
    <row r="25" spans="1:34" ht="12">
      <c r="A25" s="11">
        <v>15</v>
      </c>
      <c r="B25" s="12" t="s">
        <v>32</v>
      </c>
      <c r="C25" s="8">
        <v>42982007.4</v>
      </c>
      <c r="D25" s="7">
        <v>0.03385</v>
      </c>
      <c r="E25" s="8">
        <v>52107645.19</v>
      </c>
      <c r="F25" s="7">
        <f t="shared" si="10"/>
        <v>0.039645747696074936</v>
      </c>
      <c r="G25" s="8">
        <v>42842418.64</v>
      </c>
      <c r="H25" s="7">
        <f t="shared" si="9"/>
        <v>0.03169083616697622</v>
      </c>
      <c r="I25" s="8">
        <v>56763427.18</v>
      </c>
      <c r="J25" s="7">
        <f t="shared" si="9"/>
        <v>0.04139916064308338</v>
      </c>
      <c r="K25" s="8">
        <v>19665328.57</v>
      </c>
      <c r="L25" s="7">
        <v>0.0141</v>
      </c>
      <c r="M25" s="8">
        <v>7882394.930000001</v>
      </c>
      <c r="N25" s="7">
        <f>+M25/M$27</f>
        <v>0.005511405714675341</v>
      </c>
      <c r="O25" s="8">
        <v>22793359.11</v>
      </c>
      <c r="P25" s="7">
        <v>0.0156</v>
      </c>
      <c r="Q25" s="8">
        <v>15574590.95</v>
      </c>
      <c r="R25" s="7">
        <f t="shared" si="1"/>
        <v>0.010455463461966885</v>
      </c>
      <c r="S25" s="8">
        <v>14658025.45</v>
      </c>
      <c r="T25" s="7">
        <v>0.0095</v>
      </c>
      <c r="U25" s="18">
        <v>31491227.52</v>
      </c>
      <c r="V25" s="7">
        <f t="shared" si="3"/>
        <v>0.01976732793669896</v>
      </c>
      <c r="W25" s="18">
        <v>20851660.240000002</v>
      </c>
      <c r="X25" s="7">
        <f t="shared" si="2"/>
        <v>0.013030402765917663</v>
      </c>
      <c r="Y25" s="18">
        <v>16479747.51</v>
      </c>
      <c r="Z25" s="7">
        <f t="shared" si="7"/>
        <v>0.009836896657590483</v>
      </c>
      <c r="AB25" s="2"/>
      <c r="AD25" s="2"/>
      <c r="AF25" s="2"/>
      <c r="AH25" s="2"/>
    </row>
    <row r="26" spans="1:34" ht="12">
      <c r="A26" s="13"/>
      <c r="B26" s="10"/>
      <c r="C26" s="16"/>
      <c r="D26" s="7"/>
      <c r="E26" s="16"/>
      <c r="F26" s="7"/>
      <c r="G26" s="16"/>
      <c r="H26" s="7"/>
      <c r="I26" s="16"/>
      <c r="J26" s="7"/>
      <c r="K26" s="16"/>
      <c r="L26" s="7"/>
      <c r="M26" s="16"/>
      <c r="N26" s="7"/>
      <c r="O26" s="16"/>
      <c r="P26" s="7"/>
      <c r="Q26" s="16"/>
      <c r="R26" s="7"/>
      <c r="S26" s="16"/>
      <c r="T26" s="7"/>
      <c r="U26" s="16"/>
      <c r="V26" s="7"/>
      <c r="W26" s="16"/>
      <c r="X26" s="7"/>
      <c r="Y26" s="16"/>
      <c r="Z26" s="7"/>
      <c r="AB26" s="2"/>
      <c r="AD26" s="2"/>
      <c r="AF26" s="2"/>
      <c r="AH26" s="2"/>
    </row>
    <row r="27" spans="1:34" ht="12.75" customHeight="1" thickBot="1">
      <c r="A27" s="68" t="s">
        <v>33</v>
      </c>
      <c r="B27" s="69"/>
      <c r="C27" s="14">
        <f aca="true" t="shared" si="12" ref="C27:Z27">SUM(C5:C25)</f>
        <v>1270386862.18</v>
      </c>
      <c r="D27" s="15">
        <f t="shared" si="12"/>
        <v>1.0000162059963038</v>
      </c>
      <c r="E27" s="14">
        <f t="shared" si="12"/>
        <v>1314331251.6000004</v>
      </c>
      <c r="F27" s="15">
        <f t="shared" si="12"/>
        <v>0.9999999999999999</v>
      </c>
      <c r="G27" s="14">
        <f t="shared" si="12"/>
        <v>1351886659.42</v>
      </c>
      <c r="H27" s="15">
        <f t="shared" si="12"/>
        <v>1</v>
      </c>
      <c r="I27" s="14">
        <f t="shared" si="12"/>
        <v>1371125073.51</v>
      </c>
      <c r="J27" s="15">
        <f t="shared" si="12"/>
        <v>1.0000000000000002</v>
      </c>
      <c r="K27" s="14">
        <f t="shared" si="12"/>
        <v>1389408124.51</v>
      </c>
      <c r="L27" s="15">
        <f t="shared" si="12"/>
        <v>0.9999998880905255</v>
      </c>
      <c r="M27" s="14">
        <f t="shared" si="12"/>
        <v>1430196820.57</v>
      </c>
      <c r="N27" s="15">
        <f t="shared" si="12"/>
        <v>1</v>
      </c>
      <c r="O27" s="14">
        <f t="shared" si="12"/>
        <v>1460172677.11</v>
      </c>
      <c r="P27" s="15">
        <f t="shared" si="12"/>
        <v>1</v>
      </c>
      <c r="Q27" s="14">
        <f t="shared" si="12"/>
        <v>1489612680.17</v>
      </c>
      <c r="R27" s="15">
        <f t="shared" si="12"/>
        <v>1</v>
      </c>
      <c r="S27" s="14">
        <f t="shared" si="12"/>
        <v>1551585489.97</v>
      </c>
      <c r="T27" s="15">
        <f t="shared" si="12"/>
        <v>0.9999820372553397</v>
      </c>
      <c r="U27" s="14">
        <f t="shared" si="12"/>
        <v>1593094808.81</v>
      </c>
      <c r="V27" s="15">
        <f t="shared" si="12"/>
        <v>0.9999952964427599</v>
      </c>
      <c r="W27" s="14">
        <f t="shared" si="12"/>
        <v>1600231444.46</v>
      </c>
      <c r="X27" s="15">
        <f t="shared" si="12"/>
        <v>1</v>
      </c>
      <c r="Y27" s="14">
        <f t="shared" si="12"/>
        <v>1675299444.8999999</v>
      </c>
      <c r="Z27" s="15">
        <f t="shared" si="12"/>
        <v>1.00003</v>
      </c>
      <c r="AB27" s="2"/>
      <c r="AD27" s="2"/>
      <c r="AF27" s="2"/>
      <c r="AH27" s="2"/>
    </row>
    <row r="30" ht="12">
      <c r="M30" s="4"/>
    </row>
  </sheetData>
  <sheetProtection/>
  <mergeCells count="14">
    <mergeCell ref="I4:J4"/>
    <mergeCell ref="K4:L4"/>
    <mergeCell ref="M4:N4"/>
    <mergeCell ref="O4:P4"/>
    <mergeCell ref="Y4:Z4"/>
    <mergeCell ref="A27:B27"/>
    <mergeCell ref="Q4:R4"/>
    <mergeCell ref="S4:T4"/>
    <mergeCell ref="U4:V4"/>
    <mergeCell ref="W4:X4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Z26"/>
  <sheetViews>
    <sheetView zoomScale="80" zoomScaleNormal="80" zoomScalePageLayoutView="0" workbookViewId="0" topLeftCell="A4">
      <pane xSplit="2" ySplit="1" topLeftCell="S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5" sqref="B5:B24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8.75390625" style="3" bestFit="1" customWidth="1"/>
    <col min="5" max="5" width="13.625" style="2" bestFit="1" customWidth="1"/>
    <col min="6" max="6" width="8.75390625" style="3" bestFit="1" customWidth="1"/>
    <col min="7" max="7" width="13.625" style="2" bestFit="1" customWidth="1"/>
    <col min="8" max="8" width="8.75390625" style="3" bestFit="1" customWidth="1"/>
    <col min="9" max="9" width="13.625" style="2" bestFit="1" customWidth="1"/>
    <col min="10" max="10" width="8.75390625" style="3" bestFit="1" customWidth="1"/>
    <col min="11" max="11" width="13.625" style="2" bestFit="1" customWidth="1"/>
    <col min="12" max="12" width="8.75390625" style="3" bestFit="1" customWidth="1"/>
    <col min="13" max="13" width="13.625" style="2" bestFit="1" customWidth="1"/>
    <col min="14" max="14" width="8.75390625" style="3" bestFit="1" customWidth="1"/>
    <col min="15" max="15" width="13.625" style="2" bestFit="1" customWidth="1"/>
    <col min="16" max="16" width="8.75390625" style="3" bestFit="1" customWidth="1"/>
    <col min="17" max="17" width="13.625" style="2" bestFit="1" customWidth="1"/>
    <col min="18" max="18" width="8.75390625" style="3" bestFit="1" customWidth="1"/>
    <col min="19" max="19" width="13.625" style="2" bestFit="1" customWidth="1"/>
    <col min="20" max="20" width="8.75390625" style="3" bestFit="1" customWidth="1"/>
    <col min="21" max="21" width="13.625" style="2" bestFit="1" customWidth="1"/>
    <col min="22" max="22" width="8.75390625" style="3" bestFit="1" customWidth="1"/>
    <col min="23" max="23" width="14.875" style="2" bestFit="1" customWidth="1"/>
    <col min="24" max="24" width="9.125" style="3" customWidth="1"/>
    <col min="25" max="25" width="14.875" style="2" bestFit="1" customWidth="1"/>
    <col min="26" max="26" width="9.125" style="3" customWidth="1"/>
    <col min="27" max="27" width="14.875" style="2" bestFit="1" customWidth="1"/>
    <col min="28" max="28" width="8.25390625" style="3" bestFit="1" customWidth="1"/>
    <col min="29" max="29" width="14.875" style="2" bestFit="1" customWidth="1"/>
    <col min="30" max="30" width="8.25390625" style="3" bestFit="1" customWidth="1"/>
    <col min="31" max="31" width="14.875" style="2" bestFit="1" customWidth="1"/>
    <col min="32" max="32" width="8.25390625" style="3" bestFit="1" customWidth="1"/>
    <col min="33" max="33" width="14.875" style="2" bestFit="1" customWidth="1"/>
    <col min="34" max="34" width="8.25390625" style="3" bestFit="1" customWidth="1"/>
    <col min="35" max="16384" width="9.125" style="2" customWidth="1"/>
  </cols>
  <sheetData>
    <row r="3" ht="12.75" thickBot="1">
      <c r="M3" s="4"/>
    </row>
    <row r="4" spans="1:26" ht="12">
      <c r="A4" s="66" t="s">
        <v>34</v>
      </c>
      <c r="B4" s="67"/>
      <c r="C4" s="72">
        <v>38383</v>
      </c>
      <c r="D4" s="73"/>
      <c r="E4" s="72">
        <v>38411</v>
      </c>
      <c r="F4" s="73"/>
      <c r="G4" s="72">
        <v>38442</v>
      </c>
      <c r="H4" s="73"/>
      <c r="I4" s="72">
        <v>38471</v>
      </c>
      <c r="J4" s="73"/>
      <c r="K4" s="72">
        <v>38503</v>
      </c>
      <c r="L4" s="73"/>
      <c r="M4" s="72">
        <v>38533</v>
      </c>
      <c r="N4" s="73"/>
      <c r="O4" s="72">
        <v>38562</v>
      </c>
      <c r="P4" s="73"/>
      <c r="Q4" s="72">
        <v>38595</v>
      </c>
      <c r="R4" s="73"/>
      <c r="S4" s="72">
        <v>38625</v>
      </c>
      <c r="T4" s="73"/>
      <c r="U4" s="72">
        <v>38656</v>
      </c>
      <c r="V4" s="73"/>
      <c r="W4" s="72">
        <v>38686</v>
      </c>
      <c r="X4" s="73"/>
      <c r="Y4" s="72">
        <v>38717</v>
      </c>
      <c r="Z4" s="73"/>
    </row>
    <row r="5" spans="1:26" ht="36">
      <c r="A5" s="9">
        <v>1</v>
      </c>
      <c r="B5" s="12" t="s">
        <v>8</v>
      </c>
      <c r="C5" s="19">
        <v>1166869078.5</v>
      </c>
      <c r="D5" s="20">
        <f>+C5/$C$26</f>
        <v>0.6891910242774586</v>
      </c>
      <c r="E5" s="19">
        <v>1163442694.41</v>
      </c>
      <c r="F5" s="20">
        <f aca="true" t="shared" si="0" ref="F5:F24">+E5/$E$26</f>
        <v>0.6587597310592067</v>
      </c>
      <c r="G5" s="19">
        <v>1155113982.8</v>
      </c>
      <c r="H5" s="20">
        <f aca="true" t="shared" si="1" ref="H5:H24">+G5/$G$26</f>
        <v>0.6335157644954865</v>
      </c>
      <c r="I5" s="19">
        <v>1198675426.3300002</v>
      </c>
      <c r="J5" s="20">
        <v>0.6439</v>
      </c>
      <c r="K5" s="19">
        <v>1184202994.6100001</v>
      </c>
      <c r="L5" s="20">
        <f aca="true" t="shared" si="2" ref="L5:L24">+K5/$K$26</f>
        <v>0.6357410541960502</v>
      </c>
      <c r="M5" s="19">
        <v>1252495907.1399999</v>
      </c>
      <c r="N5" s="20">
        <f aca="true" t="shared" si="3" ref="N5:N24">+M5/$M$26</f>
        <v>0.6429860497042892</v>
      </c>
      <c r="O5" s="19">
        <v>1311488042.9099998</v>
      </c>
      <c r="P5" s="20">
        <f aca="true" t="shared" si="4" ref="P5:P24">+O5/$O$26</f>
        <v>0.6605462659740384</v>
      </c>
      <c r="Q5" s="19">
        <v>1314129035.34</v>
      </c>
      <c r="R5" s="20">
        <v>0.6295539176124708</v>
      </c>
      <c r="S5" s="19">
        <v>1455436747.84</v>
      </c>
      <c r="T5" s="20">
        <f aca="true" t="shared" si="5" ref="T5:T24">+S5/$S$26</f>
        <v>0.6709781493405436</v>
      </c>
      <c r="U5" s="19">
        <v>1309925990.02</v>
      </c>
      <c r="V5" s="20">
        <f aca="true" t="shared" si="6" ref="V5:V24">+U5/$U$26</f>
        <v>0.6193363088343388</v>
      </c>
      <c r="W5" s="19">
        <v>1432433193.1100001</v>
      </c>
      <c r="X5" s="20">
        <f aca="true" t="shared" si="7" ref="X5:X24">+W5/$W$26</f>
        <v>0.6545632335432395</v>
      </c>
      <c r="Y5" s="19">
        <v>1411388425.4099998</v>
      </c>
      <c r="Z5" s="20">
        <f>+Y5/$Y$26</f>
        <v>0.6405350521878571</v>
      </c>
    </row>
    <row r="6" spans="1:26" ht="24">
      <c r="A6" s="9" t="s">
        <v>35</v>
      </c>
      <c r="B6" s="10" t="s">
        <v>37</v>
      </c>
      <c r="C6" s="19">
        <v>0</v>
      </c>
      <c r="D6" s="20">
        <f>+C6/$C$26</f>
        <v>0</v>
      </c>
      <c r="E6" s="19">
        <v>0</v>
      </c>
      <c r="F6" s="20">
        <f t="shared" si="0"/>
        <v>0</v>
      </c>
      <c r="G6" s="19">
        <v>0</v>
      </c>
      <c r="H6" s="20">
        <f t="shared" si="1"/>
        <v>0</v>
      </c>
      <c r="I6" s="19">
        <v>32125321.12</v>
      </c>
      <c r="J6" s="20">
        <v>0.0173</v>
      </c>
      <c r="K6" s="19">
        <v>49675677.69</v>
      </c>
      <c r="L6" s="20">
        <f t="shared" si="2"/>
        <v>0.02666845789639681</v>
      </c>
      <c r="M6" s="19">
        <v>0</v>
      </c>
      <c r="N6" s="20">
        <f t="shared" si="3"/>
        <v>0</v>
      </c>
      <c r="O6" s="19">
        <v>0</v>
      </c>
      <c r="P6" s="20">
        <f t="shared" si="4"/>
        <v>0</v>
      </c>
      <c r="Q6" s="19">
        <v>0</v>
      </c>
      <c r="R6" s="20">
        <v>0</v>
      </c>
      <c r="S6" s="19">
        <v>0</v>
      </c>
      <c r="T6" s="20">
        <f t="shared" si="5"/>
        <v>0</v>
      </c>
      <c r="U6" s="19">
        <v>0</v>
      </c>
      <c r="V6" s="20">
        <f t="shared" si="6"/>
        <v>0</v>
      </c>
      <c r="W6" s="19">
        <v>0</v>
      </c>
      <c r="X6" s="20">
        <f t="shared" si="7"/>
        <v>0</v>
      </c>
      <c r="Y6" s="19">
        <v>14493648.9</v>
      </c>
      <c r="Z6" s="20">
        <f aca="true" t="shared" si="8" ref="Z6:Z24">+Y6/$Y$26</f>
        <v>0.006577700360449762</v>
      </c>
    </row>
    <row r="7" spans="1:26" ht="48">
      <c r="A7" s="11">
        <v>2</v>
      </c>
      <c r="B7" s="12" t="s">
        <v>9</v>
      </c>
      <c r="C7" s="19">
        <v>14705573.96</v>
      </c>
      <c r="D7" s="20">
        <f>+C7/$C$26</f>
        <v>0.008685592725714108</v>
      </c>
      <c r="E7" s="19">
        <v>14262994.04</v>
      </c>
      <c r="F7" s="20">
        <f t="shared" si="0"/>
        <v>0.008075933746486987</v>
      </c>
      <c r="G7" s="19">
        <v>14347897.26</v>
      </c>
      <c r="H7" s="20">
        <f t="shared" si="1"/>
        <v>0.007869023522283343</v>
      </c>
      <c r="I7" s="19">
        <v>14427324.96</v>
      </c>
      <c r="J7" s="20">
        <f aca="true" t="shared" si="9" ref="J7:J24">+I7/$I$26</f>
        <v>0.0077507682736259595</v>
      </c>
      <c r="K7" s="19">
        <v>14514967.36</v>
      </c>
      <c r="L7" s="20">
        <f t="shared" si="2"/>
        <v>0.007792380776833524</v>
      </c>
      <c r="M7" s="19">
        <v>14597132.82</v>
      </c>
      <c r="N7" s="20">
        <f t="shared" si="3"/>
        <v>0.007493639472541225</v>
      </c>
      <c r="O7" s="19">
        <v>14676559.1</v>
      </c>
      <c r="P7" s="20">
        <f t="shared" si="4"/>
        <v>0.007392020356770859</v>
      </c>
      <c r="Q7" s="19">
        <v>14251587.18</v>
      </c>
      <c r="R7" s="20">
        <v>0.0068274441094312585</v>
      </c>
      <c r="S7" s="19">
        <v>14311110.74</v>
      </c>
      <c r="T7" s="20">
        <f t="shared" si="5"/>
        <v>0.006597636491990237</v>
      </c>
      <c r="U7" s="19">
        <v>14372618.04</v>
      </c>
      <c r="V7" s="20">
        <f t="shared" si="6"/>
        <v>0.006795410025450002</v>
      </c>
      <c r="W7" s="19">
        <v>14432140.18</v>
      </c>
      <c r="X7" s="20">
        <f t="shared" si="7"/>
        <v>0.006594896284593896</v>
      </c>
      <c r="Y7" s="19">
        <v>91242764.67</v>
      </c>
      <c r="Z7" s="20">
        <f t="shared" si="8"/>
        <v>0.041409004054064794</v>
      </c>
    </row>
    <row r="8" spans="1:26" ht="12">
      <c r="A8" s="11">
        <v>3</v>
      </c>
      <c r="B8" s="12" t="s">
        <v>10</v>
      </c>
      <c r="C8" s="19">
        <v>31322815.36</v>
      </c>
      <c r="D8" s="20">
        <f>+C8/$C$26</f>
        <v>0.018500278736465047</v>
      </c>
      <c r="E8" s="19">
        <v>3216043.91</v>
      </c>
      <c r="F8" s="20">
        <f t="shared" si="0"/>
        <v>0.0018209751381872527</v>
      </c>
      <c r="G8" s="19">
        <v>39096472.51</v>
      </c>
      <c r="H8" s="20">
        <f t="shared" si="1"/>
        <v>0.021442240367665837</v>
      </c>
      <c r="I8" s="19">
        <v>27998619.11</v>
      </c>
      <c r="J8" s="25">
        <f t="shared" si="9"/>
        <v>0.015041652510412817</v>
      </c>
      <c r="K8" s="19">
        <v>40355185.96</v>
      </c>
      <c r="L8" s="20">
        <f t="shared" si="2"/>
        <v>0.021664738715626443</v>
      </c>
      <c r="M8" s="19">
        <v>86493675.52</v>
      </c>
      <c r="N8" s="20">
        <f t="shared" si="3"/>
        <v>0.04440272134222072</v>
      </c>
      <c r="O8" s="19">
        <v>75371003.55</v>
      </c>
      <c r="P8" s="20">
        <f t="shared" si="4"/>
        <v>0.03796148598289968</v>
      </c>
      <c r="Q8" s="19">
        <v>142308918.32</v>
      </c>
      <c r="R8" s="20">
        <v>0.06817529681654855</v>
      </c>
      <c r="S8" s="19">
        <v>91641296.37</v>
      </c>
      <c r="T8" s="20">
        <f t="shared" si="5"/>
        <v>0.04224801080003413</v>
      </c>
      <c r="U8" s="19">
        <v>198881871.04000002</v>
      </c>
      <c r="V8" s="20">
        <f t="shared" si="6"/>
        <v>0.09403184977045913</v>
      </c>
      <c r="W8" s="19">
        <v>104023432.56</v>
      </c>
      <c r="X8" s="20">
        <f t="shared" si="7"/>
        <v>0.047534443287305134</v>
      </c>
      <c r="Y8" s="19">
        <v>0</v>
      </c>
      <c r="Z8" s="20">
        <f t="shared" si="8"/>
        <v>0</v>
      </c>
    </row>
    <row r="9" spans="1:26" ht="36">
      <c r="A9" s="11" t="s">
        <v>11</v>
      </c>
      <c r="B9" s="12" t="s">
        <v>12</v>
      </c>
      <c r="C9" s="19">
        <v>0</v>
      </c>
      <c r="D9" s="20">
        <f>+C9/$C$26</f>
        <v>0</v>
      </c>
      <c r="E9" s="19">
        <v>0</v>
      </c>
      <c r="F9" s="20">
        <f t="shared" si="0"/>
        <v>0</v>
      </c>
      <c r="G9" s="19">
        <v>0</v>
      </c>
      <c r="H9" s="20">
        <f t="shared" si="1"/>
        <v>0</v>
      </c>
      <c r="I9" s="19">
        <v>32757495.22</v>
      </c>
      <c r="J9" s="25">
        <f t="shared" si="9"/>
        <v>0.017598255766648373</v>
      </c>
      <c r="K9" s="19">
        <v>0</v>
      </c>
      <c r="L9" s="20">
        <f t="shared" si="2"/>
        <v>0</v>
      </c>
      <c r="M9" s="19">
        <v>0</v>
      </c>
      <c r="N9" s="20">
        <f t="shared" si="3"/>
        <v>0</v>
      </c>
      <c r="O9" s="19">
        <v>0</v>
      </c>
      <c r="P9" s="20">
        <f t="shared" si="4"/>
        <v>0</v>
      </c>
      <c r="Q9" s="19">
        <v>0</v>
      </c>
      <c r="R9" s="20">
        <v>0</v>
      </c>
      <c r="S9" s="19">
        <v>0</v>
      </c>
      <c r="T9" s="20">
        <f t="shared" si="5"/>
        <v>0</v>
      </c>
      <c r="U9" s="19">
        <v>0</v>
      </c>
      <c r="V9" s="20">
        <f t="shared" si="6"/>
        <v>0</v>
      </c>
      <c r="W9" s="19">
        <v>0</v>
      </c>
      <c r="X9" s="20">
        <f t="shared" si="7"/>
        <v>0</v>
      </c>
      <c r="Y9" s="19">
        <v>640395199.8399999</v>
      </c>
      <c r="Z9" s="20">
        <f>+ROUNDUP(Y9/$Y$26,4)</f>
        <v>0.2907</v>
      </c>
    </row>
    <row r="10" spans="1:26" ht="36">
      <c r="A10" s="11">
        <v>4</v>
      </c>
      <c r="B10" s="12" t="s">
        <v>13</v>
      </c>
      <c r="C10" s="19">
        <v>456041503.7899999</v>
      </c>
      <c r="D10" s="20">
        <v>0.269349</v>
      </c>
      <c r="E10" s="19">
        <v>549459391.7999998</v>
      </c>
      <c r="F10" s="20">
        <f t="shared" si="0"/>
        <v>0.311112634003585</v>
      </c>
      <c r="G10" s="19">
        <v>544345121.42</v>
      </c>
      <c r="H10" s="20">
        <f t="shared" si="1"/>
        <v>0.2985430190273165</v>
      </c>
      <c r="I10" s="19">
        <v>509723302.96999997</v>
      </c>
      <c r="J10" s="20">
        <f t="shared" si="9"/>
        <v>0.27383781927288814</v>
      </c>
      <c r="K10" s="19">
        <v>548198095.74</v>
      </c>
      <c r="L10" s="20">
        <f t="shared" si="2"/>
        <v>0.2943009238114553</v>
      </c>
      <c r="M10" s="19">
        <v>565336711.4800001</v>
      </c>
      <c r="N10" s="20">
        <f t="shared" si="3"/>
        <v>0.29022339857171886</v>
      </c>
      <c r="O10" s="19">
        <v>562042809.9200001</v>
      </c>
      <c r="P10" s="20">
        <f t="shared" si="4"/>
        <v>0.2830794237257788</v>
      </c>
      <c r="Q10" s="19">
        <v>539537833.32</v>
      </c>
      <c r="R10" s="20">
        <v>0.2584739759432141</v>
      </c>
      <c r="S10" s="19">
        <v>576810437.0500002</v>
      </c>
      <c r="T10" s="20">
        <f t="shared" si="5"/>
        <v>0.26591825453528134</v>
      </c>
      <c r="U10" s="19">
        <v>568355760.14</v>
      </c>
      <c r="V10" s="20">
        <f t="shared" si="6"/>
        <v>0.2687200355376322</v>
      </c>
      <c r="W10" s="19">
        <v>602585024.8900001</v>
      </c>
      <c r="X10" s="20">
        <f t="shared" si="7"/>
        <v>0.2753566478869236</v>
      </c>
      <c r="Y10" s="19">
        <v>0</v>
      </c>
      <c r="Z10" s="20">
        <f t="shared" si="8"/>
        <v>0</v>
      </c>
    </row>
    <row r="11" spans="1:26" ht="84">
      <c r="A11" s="11">
        <v>5</v>
      </c>
      <c r="B11" s="12" t="s">
        <v>38</v>
      </c>
      <c r="C11" s="19">
        <v>0</v>
      </c>
      <c r="D11" s="20">
        <f aca="true" t="shared" si="10" ref="D11:D24">+C11/$C$26</f>
        <v>0</v>
      </c>
      <c r="E11" s="19">
        <v>0</v>
      </c>
      <c r="F11" s="20">
        <f t="shared" si="0"/>
        <v>0</v>
      </c>
      <c r="G11" s="19">
        <v>0</v>
      </c>
      <c r="H11" s="20">
        <f t="shared" si="1"/>
        <v>0</v>
      </c>
      <c r="I11" s="19">
        <v>0</v>
      </c>
      <c r="J11" s="20">
        <f t="shared" si="9"/>
        <v>0</v>
      </c>
      <c r="K11" s="19">
        <v>0</v>
      </c>
      <c r="L11" s="20">
        <f t="shared" si="2"/>
        <v>0</v>
      </c>
      <c r="M11" s="19">
        <v>0</v>
      </c>
      <c r="N11" s="20">
        <f t="shared" si="3"/>
        <v>0</v>
      </c>
      <c r="O11" s="19">
        <v>0</v>
      </c>
      <c r="P11" s="20">
        <f t="shared" si="4"/>
        <v>0</v>
      </c>
      <c r="Q11" s="19">
        <v>0</v>
      </c>
      <c r="R11" s="20">
        <v>0</v>
      </c>
      <c r="S11" s="19">
        <v>0</v>
      </c>
      <c r="T11" s="20">
        <f t="shared" si="5"/>
        <v>0</v>
      </c>
      <c r="U11" s="19">
        <v>153052</v>
      </c>
      <c r="V11" s="20">
        <f t="shared" si="6"/>
        <v>7.236337126059003E-05</v>
      </c>
      <c r="W11" s="19">
        <v>0</v>
      </c>
      <c r="X11" s="20">
        <f t="shared" si="7"/>
        <v>0</v>
      </c>
      <c r="Y11" s="19">
        <v>0</v>
      </c>
      <c r="Z11" s="20">
        <f t="shared" si="8"/>
        <v>0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10"/>
        <v>0</v>
      </c>
      <c r="E12" s="19">
        <v>0</v>
      </c>
      <c r="F12" s="20">
        <f t="shared" si="0"/>
        <v>0</v>
      </c>
      <c r="G12" s="19">
        <v>0</v>
      </c>
      <c r="H12" s="20">
        <f t="shared" si="1"/>
        <v>0</v>
      </c>
      <c r="I12" s="19">
        <v>0</v>
      </c>
      <c r="J12" s="20">
        <f t="shared" si="9"/>
        <v>0</v>
      </c>
      <c r="K12" s="19">
        <v>0</v>
      </c>
      <c r="L12" s="20">
        <f t="shared" si="2"/>
        <v>0</v>
      </c>
      <c r="M12" s="19">
        <v>0</v>
      </c>
      <c r="N12" s="20">
        <f t="shared" si="3"/>
        <v>0</v>
      </c>
      <c r="O12" s="19">
        <v>0</v>
      </c>
      <c r="P12" s="20">
        <f t="shared" si="4"/>
        <v>0</v>
      </c>
      <c r="Q12" s="19">
        <v>0</v>
      </c>
      <c r="R12" s="20">
        <v>0</v>
      </c>
      <c r="S12" s="19">
        <v>0</v>
      </c>
      <c r="T12" s="20">
        <f t="shared" si="5"/>
        <v>0</v>
      </c>
      <c r="U12" s="19">
        <v>0</v>
      </c>
      <c r="V12" s="20">
        <f t="shared" si="6"/>
        <v>0</v>
      </c>
      <c r="W12" s="19">
        <v>0</v>
      </c>
      <c r="X12" s="20">
        <f t="shared" si="7"/>
        <v>0</v>
      </c>
      <c r="Y12" s="19">
        <v>0</v>
      </c>
      <c r="Z12" s="20">
        <f t="shared" si="8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10"/>
        <v>0</v>
      </c>
      <c r="E13" s="19">
        <v>0</v>
      </c>
      <c r="F13" s="20">
        <f t="shared" si="0"/>
        <v>0</v>
      </c>
      <c r="G13" s="19">
        <v>0</v>
      </c>
      <c r="H13" s="20">
        <f t="shared" si="1"/>
        <v>0</v>
      </c>
      <c r="I13" s="19">
        <v>0</v>
      </c>
      <c r="J13" s="20">
        <f t="shared" si="9"/>
        <v>0</v>
      </c>
      <c r="K13" s="19">
        <v>0</v>
      </c>
      <c r="L13" s="20">
        <f t="shared" si="2"/>
        <v>0</v>
      </c>
      <c r="M13" s="19">
        <v>0</v>
      </c>
      <c r="N13" s="20">
        <f t="shared" si="3"/>
        <v>0</v>
      </c>
      <c r="O13" s="19">
        <v>0</v>
      </c>
      <c r="P13" s="20">
        <f t="shared" si="4"/>
        <v>0</v>
      </c>
      <c r="Q13" s="19">
        <v>0</v>
      </c>
      <c r="R13" s="20">
        <v>0</v>
      </c>
      <c r="S13" s="19">
        <v>0</v>
      </c>
      <c r="T13" s="20">
        <f t="shared" si="5"/>
        <v>0</v>
      </c>
      <c r="U13" s="19">
        <v>0</v>
      </c>
      <c r="V13" s="20">
        <f t="shared" si="6"/>
        <v>0</v>
      </c>
      <c r="W13" s="19">
        <v>0</v>
      </c>
      <c r="X13" s="20">
        <f t="shared" si="7"/>
        <v>0</v>
      </c>
      <c r="Y13" s="19">
        <v>0</v>
      </c>
      <c r="Z13" s="20">
        <f t="shared" si="8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10"/>
        <v>0</v>
      </c>
      <c r="E14" s="19">
        <v>0</v>
      </c>
      <c r="F14" s="20">
        <f t="shared" si="0"/>
        <v>0</v>
      </c>
      <c r="G14" s="19">
        <v>0</v>
      </c>
      <c r="H14" s="20">
        <f t="shared" si="1"/>
        <v>0</v>
      </c>
      <c r="I14" s="19">
        <v>0</v>
      </c>
      <c r="J14" s="20">
        <f t="shared" si="9"/>
        <v>0</v>
      </c>
      <c r="K14" s="19">
        <v>0</v>
      </c>
      <c r="L14" s="20">
        <f t="shared" si="2"/>
        <v>0</v>
      </c>
      <c r="M14" s="19">
        <v>0</v>
      </c>
      <c r="N14" s="20">
        <f t="shared" si="3"/>
        <v>0</v>
      </c>
      <c r="O14" s="19">
        <v>0</v>
      </c>
      <c r="P14" s="20">
        <f t="shared" si="4"/>
        <v>0</v>
      </c>
      <c r="Q14" s="19">
        <v>0</v>
      </c>
      <c r="R14" s="20">
        <v>0</v>
      </c>
      <c r="S14" s="19">
        <v>0</v>
      </c>
      <c r="T14" s="20">
        <f t="shared" si="5"/>
        <v>0</v>
      </c>
      <c r="U14" s="19">
        <v>0</v>
      </c>
      <c r="V14" s="20">
        <f t="shared" si="6"/>
        <v>0</v>
      </c>
      <c r="W14" s="19">
        <v>0</v>
      </c>
      <c r="X14" s="20">
        <f t="shared" si="7"/>
        <v>0</v>
      </c>
      <c r="Y14" s="19">
        <v>0</v>
      </c>
      <c r="Z14" s="20">
        <f t="shared" si="8"/>
        <v>0</v>
      </c>
    </row>
    <row r="15" spans="1:26" ht="36">
      <c r="A15" s="11">
        <v>9</v>
      </c>
      <c r="B15" s="12" t="s">
        <v>40</v>
      </c>
      <c r="C15" s="19">
        <v>0</v>
      </c>
      <c r="D15" s="20">
        <f t="shared" si="10"/>
        <v>0</v>
      </c>
      <c r="E15" s="19">
        <v>0</v>
      </c>
      <c r="F15" s="20">
        <f t="shared" si="0"/>
        <v>0</v>
      </c>
      <c r="G15" s="19">
        <v>0</v>
      </c>
      <c r="H15" s="20">
        <f t="shared" si="1"/>
        <v>0</v>
      </c>
      <c r="I15" s="19">
        <v>0</v>
      </c>
      <c r="J15" s="20">
        <f t="shared" si="9"/>
        <v>0</v>
      </c>
      <c r="K15" s="19">
        <v>0</v>
      </c>
      <c r="L15" s="20">
        <f t="shared" si="2"/>
        <v>0</v>
      </c>
      <c r="M15" s="19">
        <v>0</v>
      </c>
      <c r="N15" s="20">
        <f t="shared" si="3"/>
        <v>0</v>
      </c>
      <c r="O15" s="19">
        <v>0</v>
      </c>
      <c r="P15" s="20">
        <f t="shared" si="4"/>
        <v>0</v>
      </c>
      <c r="Q15" s="19">
        <v>0</v>
      </c>
      <c r="R15" s="20">
        <v>0</v>
      </c>
      <c r="S15" s="19">
        <v>0</v>
      </c>
      <c r="T15" s="20">
        <f t="shared" si="5"/>
        <v>0</v>
      </c>
      <c r="U15" s="19">
        <v>0</v>
      </c>
      <c r="V15" s="20">
        <f t="shared" si="6"/>
        <v>0</v>
      </c>
      <c r="W15" s="19">
        <v>0</v>
      </c>
      <c r="X15" s="20">
        <f t="shared" si="7"/>
        <v>0</v>
      </c>
      <c r="Y15" s="19">
        <v>0</v>
      </c>
      <c r="Z15" s="20">
        <f t="shared" si="8"/>
        <v>0</v>
      </c>
    </row>
    <row r="16" spans="1:26" ht="36">
      <c r="A16" s="11">
        <v>10</v>
      </c>
      <c r="B16" s="12" t="s">
        <v>41</v>
      </c>
      <c r="C16" s="19">
        <v>0</v>
      </c>
      <c r="D16" s="20">
        <f t="shared" si="10"/>
        <v>0</v>
      </c>
      <c r="E16" s="19">
        <v>0</v>
      </c>
      <c r="F16" s="20">
        <f t="shared" si="0"/>
        <v>0</v>
      </c>
      <c r="G16" s="19">
        <v>0</v>
      </c>
      <c r="H16" s="20">
        <f t="shared" si="1"/>
        <v>0</v>
      </c>
      <c r="I16" s="19">
        <v>0</v>
      </c>
      <c r="J16" s="20">
        <f t="shared" si="9"/>
        <v>0</v>
      </c>
      <c r="K16" s="19">
        <v>0</v>
      </c>
      <c r="L16" s="20">
        <f t="shared" si="2"/>
        <v>0</v>
      </c>
      <c r="M16" s="19">
        <v>0</v>
      </c>
      <c r="N16" s="20">
        <f t="shared" si="3"/>
        <v>0</v>
      </c>
      <c r="O16" s="19">
        <v>0</v>
      </c>
      <c r="P16" s="20">
        <f t="shared" si="4"/>
        <v>0</v>
      </c>
      <c r="Q16" s="19">
        <v>0</v>
      </c>
      <c r="R16" s="20">
        <v>0</v>
      </c>
      <c r="S16" s="19">
        <v>0</v>
      </c>
      <c r="T16" s="20">
        <f t="shared" si="5"/>
        <v>0</v>
      </c>
      <c r="U16" s="19">
        <v>0</v>
      </c>
      <c r="V16" s="20">
        <f t="shared" si="6"/>
        <v>0</v>
      </c>
      <c r="W16" s="19">
        <v>0</v>
      </c>
      <c r="X16" s="20">
        <f t="shared" si="7"/>
        <v>0</v>
      </c>
      <c r="Y16" s="19">
        <v>0</v>
      </c>
      <c r="Z16" s="20">
        <f t="shared" si="8"/>
        <v>0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10"/>
        <v>0</v>
      </c>
      <c r="E17" s="19">
        <v>0</v>
      </c>
      <c r="F17" s="20">
        <f t="shared" si="0"/>
        <v>0</v>
      </c>
      <c r="G17" s="19">
        <v>0</v>
      </c>
      <c r="H17" s="20">
        <f t="shared" si="1"/>
        <v>0</v>
      </c>
      <c r="I17" s="19">
        <v>0</v>
      </c>
      <c r="J17" s="20">
        <f t="shared" si="9"/>
        <v>0</v>
      </c>
      <c r="K17" s="19">
        <v>0</v>
      </c>
      <c r="L17" s="20">
        <f t="shared" si="2"/>
        <v>0</v>
      </c>
      <c r="M17" s="19">
        <v>0</v>
      </c>
      <c r="N17" s="20">
        <f t="shared" si="3"/>
        <v>0</v>
      </c>
      <c r="O17" s="19">
        <v>0</v>
      </c>
      <c r="P17" s="20">
        <f t="shared" si="4"/>
        <v>0</v>
      </c>
      <c r="Q17" s="19">
        <v>0</v>
      </c>
      <c r="R17" s="20">
        <v>0</v>
      </c>
      <c r="S17" s="19">
        <v>0</v>
      </c>
      <c r="T17" s="20">
        <f t="shared" si="5"/>
        <v>0</v>
      </c>
      <c r="U17" s="19">
        <v>0</v>
      </c>
      <c r="V17" s="20">
        <f t="shared" si="6"/>
        <v>0</v>
      </c>
      <c r="W17" s="19">
        <v>0</v>
      </c>
      <c r="X17" s="20">
        <f t="shared" si="7"/>
        <v>0</v>
      </c>
      <c r="Y17" s="19">
        <v>0</v>
      </c>
      <c r="Z17" s="20">
        <f t="shared" si="8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10"/>
        <v>0</v>
      </c>
      <c r="E18" s="19">
        <v>0</v>
      </c>
      <c r="F18" s="20">
        <f t="shared" si="0"/>
        <v>0</v>
      </c>
      <c r="G18" s="19">
        <v>0</v>
      </c>
      <c r="H18" s="20">
        <f t="shared" si="1"/>
        <v>0</v>
      </c>
      <c r="I18" s="19">
        <v>0</v>
      </c>
      <c r="J18" s="20">
        <f t="shared" si="9"/>
        <v>0</v>
      </c>
      <c r="K18" s="19">
        <v>0</v>
      </c>
      <c r="L18" s="20">
        <f t="shared" si="2"/>
        <v>0</v>
      </c>
      <c r="M18" s="19">
        <v>0</v>
      </c>
      <c r="N18" s="20">
        <f t="shared" si="3"/>
        <v>0</v>
      </c>
      <c r="O18" s="19">
        <v>0</v>
      </c>
      <c r="P18" s="20">
        <f t="shared" si="4"/>
        <v>0</v>
      </c>
      <c r="Q18" s="19">
        <v>0</v>
      </c>
      <c r="R18" s="20">
        <v>0</v>
      </c>
      <c r="S18" s="19">
        <v>0</v>
      </c>
      <c r="T18" s="20">
        <f t="shared" si="5"/>
        <v>0</v>
      </c>
      <c r="U18" s="19">
        <v>0</v>
      </c>
      <c r="V18" s="20">
        <f t="shared" si="6"/>
        <v>0</v>
      </c>
      <c r="W18" s="19">
        <v>0</v>
      </c>
      <c r="X18" s="20">
        <f t="shared" si="7"/>
        <v>0</v>
      </c>
      <c r="Y18" s="19">
        <v>0</v>
      </c>
      <c r="Z18" s="20">
        <f t="shared" si="8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10"/>
        <v>0</v>
      </c>
      <c r="E19" s="19">
        <v>0</v>
      </c>
      <c r="F19" s="20">
        <f t="shared" si="0"/>
        <v>0</v>
      </c>
      <c r="G19" s="19">
        <v>0</v>
      </c>
      <c r="H19" s="20">
        <f t="shared" si="1"/>
        <v>0</v>
      </c>
      <c r="I19" s="19">
        <v>0</v>
      </c>
      <c r="J19" s="20">
        <f t="shared" si="9"/>
        <v>0</v>
      </c>
      <c r="K19" s="19">
        <v>0</v>
      </c>
      <c r="L19" s="20">
        <f t="shared" si="2"/>
        <v>0</v>
      </c>
      <c r="M19" s="19">
        <v>0</v>
      </c>
      <c r="N19" s="20">
        <f t="shared" si="3"/>
        <v>0</v>
      </c>
      <c r="O19" s="19">
        <v>0</v>
      </c>
      <c r="P19" s="20">
        <f t="shared" si="4"/>
        <v>0</v>
      </c>
      <c r="Q19" s="19">
        <v>0</v>
      </c>
      <c r="R19" s="20">
        <v>0</v>
      </c>
      <c r="S19" s="19">
        <v>0</v>
      </c>
      <c r="T19" s="20">
        <f t="shared" si="5"/>
        <v>0</v>
      </c>
      <c r="U19" s="19">
        <v>0</v>
      </c>
      <c r="V19" s="20">
        <f t="shared" si="6"/>
        <v>0</v>
      </c>
      <c r="W19" s="19">
        <v>0</v>
      </c>
      <c r="X19" s="20">
        <f t="shared" si="7"/>
        <v>0</v>
      </c>
      <c r="Y19" s="19">
        <v>6204044</v>
      </c>
      <c r="Z19" s="20">
        <f t="shared" si="8"/>
        <v>0.0028156016981373258</v>
      </c>
    </row>
    <row r="20" spans="1:26" ht="24">
      <c r="A20" s="11">
        <v>13</v>
      </c>
      <c r="B20" s="12" t="s">
        <v>24</v>
      </c>
      <c r="C20" s="19">
        <v>16047287</v>
      </c>
      <c r="D20" s="20">
        <f t="shared" si="10"/>
        <v>0.009478052309537095</v>
      </c>
      <c r="E20" s="19">
        <v>16239789.799999999</v>
      </c>
      <c r="F20" s="20">
        <f t="shared" si="0"/>
        <v>0.009195226900738098</v>
      </c>
      <c r="G20" s="19">
        <v>15801472.400000002</v>
      </c>
      <c r="H20" s="20">
        <f t="shared" si="1"/>
        <v>0.008666228629121857</v>
      </c>
      <c r="I20" s="19">
        <v>15948927.8</v>
      </c>
      <c r="J20" s="20">
        <f t="shared" si="9"/>
        <v>0.008568216487347428</v>
      </c>
      <c r="K20" s="19">
        <v>6114534.8</v>
      </c>
      <c r="L20" s="20">
        <f t="shared" si="2"/>
        <v>0.0032825966640547526</v>
      </c>
      <c r="M20" s="19">
        <v>6176381.2</v>
      </c>
      <c r="N20" s="20">
        <f t="shared" si="3"/>
        <v>0.0031707304803287755</v>
      </c>
      <c r="O20" s="19">
        <v>6217156</v>
      </c>
      <c r="P20" s="20">
        <f t="shared" si="4"/>
        <v>0.0031313432119944307</v>
      </c>
      <c r="Q20" s="19">
        <v>6258498.4</v>
      </c>
      <c r="R20" s="20">
        <v>0.0029982308282778198</v>
      </c>
      <c r="S20" s="19">
        <v>6293456.4</v>
      </c>
      <c r="T20" s="20">
        <f t="shared" si="5"/>
        <v>0.002901377702943378</v>
      </c>
      <c r="U20" s="19">
        <v>6319588</v>
      </c>
      <c r="V20" s="20">
        <f t="shared" si="6"/>
        <v>0.0029879171305044667</v>
      </c>
      <c r="W20" s="19">
        <v>6165086.399999999</v>
      </c>
      <c r="X20" s="20">
        <f t="shared" si="7"/>
        <v>0.0028171916906616656</v>
      </c>
      <c r="Y20" s="19">
        <v>0</v>
      </c>
      <c r="Z20" s="20">
        <f t="shared" si="8"/>
        <v>0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10"/>
        <v>0</v>
      </c>
      <c r="E21" s="19">
        <v>0</v>
      </c>
      <c r="F21" s="20">
        <f t="shared" si="0"/>
        <v>0</v>
      </c>
      <c r="G21" s="19">
        <v>0</v>
      </c>
      <c r="H21" s="20">
        <f t="shared" si="1"/>
        <v>0</v>
      </c>
      <c r="I21" s="19">
        <v>0</v>
      </c>
      <c r="J21" s="20">
        <f t="shared" si="9"/>
        <v>0</v>
      </c>
      <c r="K21" s="19">
        <v>0</v>
      </c>
      <c r="L21" s="20">
        <f t="shared" si="2"/>
        <v>0</v>
      </c>
      <c r="M21" s="19">
        <v>0</v>
      </c>
      <c r="N21" s="20">
        <f t="shared" si="3"/>
        <v>0</v>
      </c>
      <c r="O21" s="19">
        <v>0</v>
      </c>
      <c r="P21" s="20">
        <f t="shared" si="4"/>
        <v>0</v>
      </c>
      <c r="Q21" s="19">
        <v>0</v>
      </c>
      <c r="R21" s="20">
        <v>0</v>
      </c>
      <c r="S21" s="19">
        <v>0</v>
      </c>
      <c r="T21" s="20">
        <f t="shared" si="5"/>
        <v>0</v>
      </c>
      <c r="U21" s="19">
        <v>0</v>
      </c>
      <c r="V21" s="20">
        <f t="shared" si="6"/>
        <v>0</v>
      </c>
      <c r="W21" s="19">
        <v>0</v>
      </c>
      <c r="X21" s="20">
        <f t="shared" si="7"/>
        <v>0</v>
      </c>
      <c r="Y21" s="19">
        <v>0</v>
      </c>
      <c r="Z21" s="20">
        <f t="shared" si="8"/>
        <v>0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10"/>
        <v>0</v>
      </c>
      <c r="E22" s="19">
        <v>0</v>
      </c>
      <c r="F22" s="20">
        <f t="shared" si="0"/>
        <v>0</v>
      </c>
      <c r="G22" s="19">
        <v>0</v>
      </c>
      <c r="H22" s="20">
        <f t="shared" si="1"/>
        <v>0</v>
      </c>
      <c r="I22" s="19">
        <v>0</v>
      </c>
      <c r="J22" s="20">
        <f t="shared" si="9"/>
        <v>0</v>
      </c>
      <c r="K22" s="19">
        <v>0</v>
      </c>
      <c r="L22" s="20">
        <f t="shared" si="2"/>
        <v>0</v>
      </c>
      <c r="M22" s="19">
        <v>0</v>
      </c>
      <c r="N22" s="20">
        <f t="shared" si="3"/>
        <v>0</v>
      </c>
      <c r="O22" s="19">
        <v>0</v>
      </c>
      <c r="P22" s="20">
        <f t="shared" si="4"/>
        <v>0</v>
      </c>
      <c r="Q22" s="19">
        <v>0</v>
      </c>
      <c r="R22" s="20">
        <v>0</v>
      </c>
      <c r="S22" s="19">
        <v>0</v>
      </c>
      <c r="T22" s="20">
        <f t="shared" si="5"/>
        <v>0</v>
      </c>
      <c r="U22" s="19">
        <v>0</v>
      </c>
      <c r="V22" s="20">
        <f t="shared" si="6"/>
        <v>0</v>
      </c>
      <c r="W22" s="19">
        <v>0</v>
      </c>
      <c r="X22" s="20">
        <f t="shared" si="7"/>
        <v>0</v>
      </c>
      <c r="Y22" s="19">
        <v>0</v>
      </c>
      <c r="Z22" s="20">
        <f t="shared" si="8"/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10"/>
        <v>0</v>
      </c>
      <c r="E23" s="19">
        <v>0</v>
      </c>
      <c r="F23" s="20">
        <f t="shared" si="0"/>
        <v>0</v>
      </c>
      <c r="G23" s="19">
        <v>0</v>
      </c>
      <c r="H23" s="20">
        <f t="shared" si="1"/>
        <v>0</v>
      </c>
      <c r="I23" s="19">
        <v>0</v>
      </c>
      <c r="J23" s="20">
        <f t="shared" si="9"/>
        <v>0</v>
      </c>
      <c r="K23" s="19">
        <v>0</v>
      </c>
      <c r="L23" s="20">
        <f t="shared" si="2"/>
        <v>0</v>
      </c>
      <c r="M23" s="19">
        <v>0</v>
      </c>
      <c r="N23" s="20">
        <f t="shared" si="3"/>
        <v>0</v>
      </c>
      <c r="O23" s="19">
        <v>0</v>
      </c>
      <c r="P23" s="20">
        <f t="shared" si="4"/>
        <v>0</v>
      </c>
      <c r="Q23" s="19">
        <v>0</v>
      </c>
      <c r="R23" s="20">
        <v>0</v>
      </c>
      <c r="S23" s="19">
        <v>0</v>
      </c>
      <c r="T23" s="20">
        <f t="shared" si="5"/>
        <v>0</v>
      </c>
      <c r="U23" s="19">
        <v>0</v>
      </c>
      <c r="V23" s="20">
        <f t="shared" si="6"/>
        <v>0</v>
      </c>
      <c r="W23" s="19">
        <v>0</v>
      </c>
      <c r="X23" s="20">
        <f t="shared" si="7"/>
        <v>0</v>
      </c>
      <c r="Y23" s="19">
        <v>0</v>
      </c>
      <c r="Z23" s="20">
        <f t="shared" si="8"/>
        <v>0</v>
      </c>
    </row>
    <row r="24" spans="1:26" ht="12">
      <c r="A24" s="11">
        <v>14</v>
      </c>
      <c r="B24" s="12" t="s">
        <v>32</v>
      </c>
      <c r="C24" s="19">
        <v>8113386.33</v>
      </c>
      <c r="D24" s="20">
        <f t="shared" si="10"/>
        <v>0.004792031203980036</v>
      </c>
      <c r="E24" s="19">
        <v>19489914.55</v>
      </c>
      <c r="F24" s="20">
        <f t="shared" si="0"/>
        <v>0.011035499151796095</v>
      </c>
      <c r="G24" s="19">
        <v>54634025.64</v>
      </c>
      <c r="H24" s="20">
        <f t="shared" si="1"/>
        <v>0.029963723958125923</v>
      </c>
      <c r="I24" s="19">
        <v>29749374.879999995</v>
      </c>
      <c r="J24" s="20">
        <f t="shared" si="9"/>
        <v>0.01598220817922916</v>
      </c>
      <c r="K24" s="19">
        <v>19651336.72</v>
      </c>
      <c r="L24" s="20">
        <f t="shared" si="2"/>
        <v>0.010549847939583018</v>
      </c>
      <c r="M24" s="19">
        <v>22836554.87</v>
      </c>
      <c r="N24" s="20">
        <f t="shared" si="3"/>
        <v>0.011723460428901237</v>
      </c>
      <c r="O24" s="19">
        <v>15664206.99</v>
      </c>
      <c r="P24" s="20">
        <f t="shared" si="4"/>
        <v>0.007889460748517846</v>
      </c>
      <c r="Q24" s="19">
        <v>70911248.76</v>
      </c>
      <c r="R24" s="20">
        <v>0.0339711346900575</v>
      </c>
      <c r="S24" s="19">
        <v>24633843.84</v>
      </c>
      <c r="T24" s="20">
        <f t="shared" si="5"/>
        <v>0.011356571129207326</v>
      </c>
      <c r="U24" s="19">
        <v>17039070.21</v>
      </c>
      <c r="V24" s="20">
        <f t="shared" si="6"/>
        <v>0.008056115330354977</v>
      </c>
      <c r="W24" s="19">
        <v>28741281.880000003</v>
      </c>
      <c r="X24" s="20">
        <f t="shared" si="7"/>
        <v>0.013133587307276132</v>
      </c>
      <c r="Y24" s="19">
        <v>39728203.81</v>
      </c>
      <c r="Z24" s="20">
        <f t="shared" si="8"/>
        <v>0.018029981430077183</v>
      </c>
    </row>
    <row r="25" spans="1:26" ht="12.75" thickBot="1">
      <c r="A25" s="13"/>
      <c r="B25" s="10"/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</row>
    <row r="26" spans="1:26" ht="12.75" thickBot="1">
      <c r="A26" s="68" t="s">
        <v>33</v>
      </c>
      <c r="B26" s="69"/>
      <c r="C26" s="23">
        <f aca="true" t="shared" si="11" ref="C26:N26">SUM(C5:C25)</f>
        <v>1693099644.9399998</v>
      </c>
      <c r="D26" s="24">
        <f t="shared" si="11"/>
        <v>0.999995979253155</v>
      </c>
      <c r="E26" s="23">
        <f t="shared" si="11"/>
        <v>1766110828.5099998</v>
      </c>
      <c r="F26" s="24">
        <f t="shared" si="11"/>
        <v>1.0000000000000002</v>
      </c>
      <c r="G26" s="23">
        <f t="shared" si="11"/>
        <v>1823338972.03</v>
      </c>
      <c r="H26" s="24">
        <f t="shared" si="11"/>
        <v>1</v>
      </c>
      <c r="I26" s="23">
        <f t="shared" si="11"/>
        <v>1861405792.3899999</v>
      </c>
      <c r="J26" s="24">
        <f t="shared" si="11"/>
        <v>0.9999789204901518</v>
      </c>
      <c r="K26" s="23">
        <f t="shared" si="11"/>
        <v>1862712792.88</v>
      </c>
      <c r="L26" s="24">
        <f t="shared" si="11"/>
        <v>1</v>
      </c>
      <c r="M26" s="23">
        <f t="shared" si="11"/>
        <v>1947936363.03</v>
      </c>
      <c r="N26" s="24">
        <f t="shared" si="11"/>
        <v>1</v>
      </c>
      <c r="O26" s="23">
        <f aca="true" t="shared" si="12" ref="O26:T26">SUM(O5:O25)</f>
        <v>1985459778.4699998</v>
      </c>
      <c r="P26" s="24">
        <f t="shared" si="12"/>
        <v>1</v>
      </c>
      <c r="Q26" s="23">
        <f t="shared" si="12"/>
        <v>2087397121.32</v>
      </c>
      <c r="R26" s="24">
        <f t="shared" si="12"/>
        <v>1</v>
      </c>
      <c r="S26" s="23">
        <f t="shared" si="12"/>
        <v>2169126892.2400002</v>
      </c>
      <c r="T26" s="24">
        <f t="shared" si="12"/>
        <v>0.9999999999999999</v>
      </c>
      <c r="U26" s="23">
        <f>SUM(U5:U25)</f>
        <v>2115047949.4499998</v>
      </c>
      <c r="V26" s="24">
        <f>SUM(V5:V25)</f>
        <v>1.0000000000000002</v>
      </c>
      <c r="W26" s="23">
        <f>SUM(W5:W25)</f>
        <v>2188380159.0200005</v>
      </c>
      <c r="X26" s="24">
        <f>SUM(X5:X25)</f>
        <v>0.9999999999999999</v>
      </c>
      <c r="Y26" s="23">
        <f>SUM(Y5:Y25)</f>
        <v>2203452286.6299996</v>
      </c>
      <c r="Z26" s="24">
        <f>ROUNDDOWN(SUM(Z5:Z25),4)</f>
        <v>1</v>
      </c>
    </row>
  </sheetData>
  <sheetProtection/>
  <mergeCells count="14">
    <mergeCell ref="O4:P4"/>
    <mergeCell ref="U4:V4"/>
    <mergeCell ref="S4:T4"/>
    <mergeCell ref="Q4:R4"/>
    <mergeCell ref="A26:B26"/>
    <mergeCell ref="A4:B4"/>
    <mergeCell ref="C4:D4"/>
    <mergeCell ref="E4:F4"/>
    <mergeCell ref="Y4:Z4"/>
    <mergeCell ref="G4:H4"/>
    <mergeCell ref="I4:J4"/>
    <mergeCell ref="K4:L4"/>
    <mergeCell ref="M4:N4"/>
    <mergeCell ref="W4:X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Z26"/>
  <sheetViews>
    <sheetView zoomScale="80" zoomScaleNormal="80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5" sqref="B5:B24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8.75390625" style="3" bestFit="1" customWidth="1"/>
    <col min="5" max="5" width="14.875" style="2" bestFit="1" customWidth="1"/>
    <col min="6" max="6" width="8.75390625" style="3" bestFit="1" customWidth="1"/>
    <col min="7" max="7" width="14.875" style="2" bestFit="1" customWidth="1"/>
    <col min="8" max="8" width="8.75390625" style="3" bestFit="1" customWidth="1"/>
    <col min="9" max="9" width="14.875" style="2" bestFit="1" customWidth="1"/>
    <col min="10" max="10" width="10.875" style="3" bestFit="1" customWidth="1"/>
    <col min="11" max="11" width="16.375" style="2" bestFit="1" customWidth="1"/>
    <col min="12" max="12" width="9.125" style="2" customWidth="1"/>
    <col min="13" max="13" width="13.625" style="2" bestFit="1" customWidth="1"/>
    <col min="14" max="14" width="8.75390625" style="2" bestFit="1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38748</v>
      </c>
      <c r="D4" s="73"/>
      <c r="E4" s="72">
        <v>38776</v>
      </c>
      <c r="F4" s="73"/>
      <c r="G4" s="72">
        <v>38807</v>
      </c>
      <c r="H4" s="73"/>
      <c r="I4" s="72">
        <v>38835</v>
      </c>
      <c r="J4" s="73"/>
      <c r="K4" s="72">
        <v>38868</v>
      </c>
      <c r="L4" s="73"/>
      <c r="M4" s="72">
        <v>38898</v>
      </c>
      <c r="N4" s="73"/>
      <c r="O4" s="72">
        <v>38929</v>
      </c>
      <c r="P4" s="73"/>
      <c r="Q4" s="72">
        <v>38960</v>
      </c>
      <c r="R4" s="73"/>
      <c r="S4" s="72">
        <v>38989</v>
      </c>
      <c r="T4" s="73"/>
      <c r="U4" s="72">
        <v>39021</v>
      </c>
      <c r="V4" s="73"/>
      <c r="W4" s="72">
        <v>39051</v>
      </c>
      <c r="X4" s="73"/>
      <c r="Y4" s="72">
        <v>39082</v>
      </c>
      <c r="Z4" s="73"/>
    </row>
    <row r="5" spans="1:26" ht="36">
      <c r="A5" s="9">
        <v>1</v>
      </c>
      <c r="B5" s="12" t="s">
        <v>8</v>
      </c>
      <c r="C5" s="19">
        <v>1504612672.8300002</v>
      </c>
      <c r="D5" s="20">
        <f aca="true" t="shared" si="0" ref="D5:D24">+C5/$C$26</f>
        <v>0.658230016433392</v>
      </c>
      <c r="E5" s="19">
        <v>1525102241.3300002</v>
      </c>
      <c r="F5" s="20">
        <f aca="true" t="shared" si="1" ref="F5:F24">+E5/$E$26</f>
        <v>0.6561460569098417</v>
      </c>
      <c r="G5" s="19">
        <v>1578522191.35</v>
      </c>
      <c r="H5" s="20">
        <f>+G5/G$26</f>
        <v>0.6566777359955874</v>
      </c>
      <c r="I5" s="19">
        <v>1676275265.5399997</v>
      </c>
      <c r="J5" s="20">
        <f>+I5/I$26</f>
        <v>0.6665166180470942</v>
      </c>
      <c r="K5" s="19">
        <v>1639560940.2900002</v>
      </c>
      <c r="L5" s="20">
        <f aca="true" t="shared" si="2" ref="L5:N24">+K5/K$26</f>
        <v>0.6634919792709454</v>
      </c>
      <c r="M5" s="19">
        <v>1543645117.23</v>
      </c>
      <c r="N5" s="20">
        <f t="shared" si="2"/>
        <v>0.6038206658370631</v>
      </c>
      <c r="O5" s="19">
        <v>1673517181.09</v>
      </c>
      <c r="P5" s="20">
        <f aca="true" t="shared" si="3" ref="P5:R24">+O5/O$26</f>
        <v>0.6371399615488276</v>
      </c>
      <c r="Q5" s="19">
        <v>1712210249.6</v>
      </c>
      <c r="R5" s="20">
        <f t="shared" si="3"/>
        <v>0.6632673908470493</v>
      </c>
      <c r="S5" s="19">
        <v>1760908979.44</v>
      </c>
      <c r="T5" s="20">
        <f aca="true" t="shared" si="4" ref="T5:V24">+S5/S$26</f>
        <v>0.6625295637520551</v>
      </c>
      <c r="U5" s="19">
        <v>1790182973.1699998</v>
      </c>
      <c r="V5" s="20">
        <f t="shared" si="4"/>
        <v>0.6567008896644233</v>
      </c>
      <c r="W5" s="19">
        <v>1758245503</v>
      </c>
      <c r="X5" s="20">
        <f aca="true" t="shared" si="5" ref="X5:Z24">+W5/W$26</f>
        <v>0.6186927462656636</v>
      </c>
      <c r="Y5" s="19">
        <v>1781254014.22</v>
      </c>
      <c r="Z5" s="20">
        <f t="shared" si="5"/>
        <v>0.6175911422078588</v>
      </c>
    </row>
    <row r="6" spans="1:26" ht="24">
      <c r="A6" s="9" t="s">
        <v>35</v>
      </c>
      <c r="B6" s="10" t="s">
        <v>37</v>
      </c>
      <c r="C6" s="19">
        <v>0</v>
      </c>
      <c r="D6" s="20">
        <f t="shared" si="0"/>
        <v>0</v>
      </c>
      <c r="E6" s="19">
        <v>0</v>
      </c>
      <c r="F6" s="20">
        <f t="shared" si="1"/>
        <v>0</v>
      </c>
      <c r="G6" s="19">
        <v>0</v>
      </c>
      <c r="H6" s="20">
        <f aca="true" t="shared" si="6" ref="H6:J24">+G6/G$26</f>
        <v>0</v>
      </c>
      <c r="I6" s="19">
        <v>0</v>
      </c>
      <c r="J6" s="20">
        <f t="shared" si="6"/>
        <v>0</v>
      </c>
      <c r="K6" s="19">
        <v>0</v>
      </c>
      <c r="L6" s="20">
        <f t="shared" si="2"/>
        <v>0</v>
      </c>
      <c r="M6" s="19">
        <v>0</v>
      </c>
      <c r="N6" s="20">
        <f t="shared" si="2"/>
        <v>0</v>
      </c>
      <c r="O6" s="19">
        <v>0</v>
      </c>
      <c r="P6" s="20">
        <f t="shared" si="3"/>
        <v>0</v>
      </c>
      <c r="Q6" s="19">
        <v>0</v>
      </c>
      <c r="R6" s="20">
        <f t="shared" si="3"/>
        <v>0</v>
      </c>
      <c r="S6" s="19">
        <v>0</v>
      </c>
      <c r="T6" s="20">
        <f t="shared" si="4"/>
        <v>0</v>
      </c>
      <c r="U6" s="19">
        <v>0</v>
      </c>
      <c r="V6" s="20">
        <f t="shared" si="4"/>
        <v>0</v>
      </c>
      <c r="W6" s="19">
        <v>0</v>
      </c>
      <c r="X6" s="20">
        <f t="shared" si="5"/>
        <v>0</v>
      </c>
      <c r="Y6" s="19">
        <v>0</v>
      </c>
      <c r="Z6" s="20">
        <f t="shared" si="5"/>
        <v>0</v>
      </c>
    </row>
    <row r="7" spans="1:26" ht="48">
      <c r="A7" s="11">
        <v>2</v>
      </c>
      <c r="B7" s="12" t="s">
        <v>9</v>
      </c>
      <c r="C7" s="19">
        <v>14555156.2</v>
      </c>
      <c r="D7" s="20">
        <f t="shared" si="0"/>
        <v>0.006367512967105696</v>
      </c>
      <c r="E7" s="19">
        <v>14242950.74</v>
      </c>
      <c r="F7" s="20">
        <f t="shared" si="1"/>
        <v>0.006127757020842219</v>
      </c>
      <c r="G7" s="19">
        <v>14300839.88</v>
      </c>
      <c r="H7" s="20">
        <f t="shared" si="6"/>
        <v>0.005949262675364928</v>
      </c>
      <c r="I7" s="19">
        <v>14353127.12</v>
      </c>
      <c r="J7" s="20">
        <f t="shared" si="6"/>
        <v>0.005707056557528228</v>
      </c>
      <c r="K7" s="19">
        <v>14414750.86</v>
      </c>
      <c r="L7" s="20">
        <f t="shared" si="2"/>
        <v>0.005833312653268807</v>
      </c>
      <c r="M7" s="19">
        <v>14470772.7</v>
      </c>
      <c r="N7" s="20">
        <f t="shared" si="2"/>
        <v>0.005660466586109044</v>
      </c>
      <c r="O7" s="19">
        <v>14528661.84</v>
      </c>
      <c r="P7" s="20">
        <f t="shared" si="3"/>
        <v>0.005531339116616872</v>
      </c>
      <c r="Q7" s="19">
        <v>14247642.42</v>
      </c>
      <c r="R7" s="20">
        <f t="shared" si="3"/>
        <v>0.005519180028178672</v>
      </c>
      <c r="S7" s="19">
        <v>14300781.66</v>
      </c>
      <c r="T7" s="20">
        <f t="shared" si="4"/>
        <v>0.005380568073158618</v>
      </c>
      <c r="U7" s="19">
        <v>14359417.72</v>
      </c>
      <c r="V7" s="20">
        <f t="shared" si="4"/>
        <v>0.005267529930244514</v>
      </c>
      <c r="W7" s="19">
        <v>14414388.76</v>
      </c>
      <c r="X7" s="20">
        <f t="shared" si="5"/>
        <v>0.005072145927544746</v>
      </c>
      <c r="Y7" s="19">
        <v>14471193.02</v>
      </c>
      <c r="Z7" s="20">
        <f t="shared" si="5"/>
        <v>0.0050174093952825545</v>
      </c>
    </row>
    <row r="8" spans="1:26" ht="12">
      <c r="A8" s="11">
        <v>3</v>
      </c>
      <c r="B8" s="12" t="s">
        <v>10</v>
      </c>
      <c r="C8" s="19">
        <v>55435392.56</v>
      </c>
      <c r="D8" s="20">
        <f t="shared" si="0"/>
        <v>0.02425158315802854</v>
      </c>
      <c r="E8" s="19">
        <v>40596518.25</v>
      </c>
      <c r="F8" s="20">
        <f t="shared" si="1"/>
        <v>0.01746587517357283</v>
      </c>
      <c r="G8" s="19">
        <v>36418903.59</v>
      </c>
      <c r="H8" s="20">
        <f t="shared" si="6"/>
        <v>0.01515055238879444</v>
      </c>
      <c r="I8" s="19">
        <v>57618072.13</v>
      </c>
      <c r="J8" s="20">
        <f t="shared" si="6"/>
        <v>0.022909961963860248</v>
      </c>
      <c r="K8" s="19">
        <v>23705136.96</v>
      </c>
      <c r="L8" s="20">
        <f t="shared" si="2"/>
        <v>0.009592914696843957</v>
      </c>
      <c r="M8" s="19">
        <v>93079867.69</v>
      </c>
      <c r="N8" s="20">
        <f t="shared" si="2"/>
        <v>0.036409630074466987</v>
      </c>
      <c r="O8" s="19">
        <v>101053070.96000001</v>
      </c>
      <c r="P8" s="20">
        <f t="shared" si="3"/>
        <v>0.03847283462241479</v>
      </c>
      <c r="Q8" s="19">
        <v>36849969.79</v>
      </c>
      <c r="R8" s="20">
        <f t="shared" si="3"/>
        <v>0.014274755872484581</v>
      </c>
      <c r="S8" s="19">
        <v>14496204.61</v>
      </c>
      <c r="T8" s="20">
        <f t="shared" si="4"/>
        <v>0.005454094577550579</v>
      </c>
      <c r="U8" s="19">
        <v>6802516.52</v>
      </c>
      <c r="V8" s="20">
        <f t="shared" si="4"/>
        <v>0.0024953977987683157</v>
      </c>
      <c r="W8" s="19">
        <v>51461502.33</v>
      </c>
      <c r="X8" s="20">
        <f t="shared" si="5"/>
        <v>0.018108312035594352</v>
      </c>
      <c r="Y8" s="19">
        <v>81097795.46</v>
      </c>
      <c r="Z8" s="20">
        <f t="shared" si="5"/>
        <v>0.0281179886354461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1"/>
        <v>0</v>
      </c>
      <c r="G9" s="19">
        <v>0</v>
      </c>
      <c r="H9" s="20">
        <f t="shared" si="6"/>
        <v>0</v>
      </c>
      <c r="I9" s="19">
        <v>0</v>
      </c>
      <c r="J9" s="20">
        <f t="shared" si="6"/>
        <v>0</v>
      </c>
      <c r="K9" s="19">
        <v>0</v>
      </c>
      <c r="L9" s="20">
        <f t="shared" si="2"/>
        <v>0</v>
      </c>
      <c r="M9" s="19">
        <v>0</v>
      </c>
      <c r="N9" s="20">
        <f t="shared" si="2"/>
        <v>0</v>
      </c>
      <c r="O9" s="19">
        <v>0</v>
      </c>
      <c r="P9" s="20">
        <f t="shared" si="3"/>
        <v>0</v>
      </c>
      <c r="Q9" s="19">
        <v>0</v>
      </c>
      <c r="R9" s="20">
        <f t="shared" si="3"/>
        <v>0</v>
      </c>
      <c r="S9" s="19">
        <v>0</v>
      </c>
      <c r="T9" s="20">
        <f t="shared" si="4"/>
        <v>0</v>
      </c>
      <c r="U9" s="19">
        <v>0</v>
      </c>
      <c r="V9" s="20">
        <f t="shared" si="4"/>
        <v>0</v>
      </c>
      <c r="W9" s="19">
        <v>0</v>
      </c>
      <c r="X9" s="20">
        <f t="shared" si="5"/>
        <v>0</v>
      </c>
      <c r="Y9" s="19">
        <v>0</v>
      </c>
      <c r="Z9" s="20">
        <f t="shared" si="5"/>
        <v>0</v>
      </c>
    </row>
    <row r="10" spans="1:26" ht="36">
      <c r="A10" s="11">
        <v>4</v>
      </c>
      <c r="B10" s="12" t="s">
        <v>13</v>
      </c>
      <c r="C10" s="19">
        <v>696277674.7199999</v>
      </c>
      <c r="D10" s="20">
        <f t="shared" si="0"/>
        <v>0.3046038848065266</v>
      </c>
      <c r="E10" s="19">
        <v>723259728.79</v>
      </c>
      <c r="F10" s="20">
        <f t="shared" si="1"/>
        <v>0.3111686589309485</v>
      </c>
      <c r="G10" s="19">
        <v>744951259.4900001</v>
      </c>
      <c r="H10" s="20">
        <f t="shared" si="6"/>
        <v>0.3099056251408047</v>
      </c>
      <c r="I10" s="19">
        <v>735657215.68</v>
      </c>
      <c r="J10" s="20">
        <f t="shared" si="6"/>
        <v>0.29251028725226685</v>
      </c>
      <c r="K10" s="19">
        <v>713963377.51</v>
      </c>
      <c r="L10" s="20">
        <f t="shared" si="2"/>
        <v>0.2889242862709885</v>
      </c>
      <c r="M10" s="19">
        <v>734942817.15</v>
      </c>
      <c r="N10" s="20">
        <f t="shared" si="2"/>
        <v>0.2874842515616615</v>
      </c>
      <c r="O10" s="19">
        <v>826316484.1200001</v>
      </c>
      <c r="P10" s="20">
        <f t="shared" si="3"/>
        <v>0.31459447137344076</v>
      </c>
      <c r="Q10" s="19">
        <v>777217948.5500002</v>
      </c>
      <c r="R10" s="20">
        <f t="shared" si="3"/>
        <v>0.3010747780389031</v>
      </c>
      <c r="S10" s="19">
        <v>825830536.5700003</v>
      </c>
      <c r="T10" s="20">
        <f t="shared" si="4"/>
        <v>0.31071290538869706</v>
      </c>
      <c r="U10" s="19">
        <v>912505953.5599997</v>
      </c>
      <c r="V10" s="20">
        <f t="shared" si="4"/>
        <v>0.3347386722519281</v>
      </c>
      <c r="W10" s="19">
        <v>977717114.4300001</v>
      </c>
      <c r="X10" s="20">
        <f t="shared" si="5"/>
        <v>0.34403983150562156</v>
      </c>
      <c r="Y10" s="19">
        <v>984218117.41</v>
      </c>
      <c r="Z10" s="20">
        <f t="shared" si="5"/>
        <v>0.3412452050411696</v>
      </c>
    </row>
    <row r="11" spans="1:26" ht="84">
      <c r="A11" s="11">
        <v>5</v>
      </c>
      <c r="B11" s="12" t="s">
        <v>38</v>
      </c>
      <c r="C11" s="19">
        <v>500238.6</v>
      </c>
      <c r="D11" s="20">
        <f t="shared" si="0"/>
        <v>0.00021884174435357826</v>
      </c>
      <c r="E11" s="19">
        <v>0</v>
      </c>
      <c r="F11" s="20">
        <f t="shared" si="1"/>
        <v>0</v>
      </c>
      <c r="G11" s="19">
        <v>0</v>
      </c>
      <c r="H11" s="20">
        <f t="shared" si="6"/>
        <v>0</v>
      </c>
      <c r="I11" s="19">
        <v>0</v>
      </c>
      <c r="J11" s="20">
        <f t="shared" si="6"/>
        <v>0</v>
      </c>
      <c r="K11" s="19">
        <v>0</v>
      </c>
      <c r="L11" s="20">
        <f t="shared" si="2"/>
        <v>0</v>
      </c>
      <c r="M11" s="19">
        <v>0</v>
      </c>
      <c r="N11" s="20">
        <f t="shared" si="2"/>
        <v>0</v>
      </c>
      <c r="O11" s="19">
        <v>0</v>
      </c>
      <c r="P11" s="20">
        <f t="shared" si="3"/>
        <v>0</v>
      </c>
      <c r="Q11" s="19">
        <v>852000</v>
      </c>
      <c r="R11" s="20">
        <f t="shared" si="3"/>
        <v>0.0003300434728350116</v>
      </c>
      <c r="S11" s="19">
        <v>0</v>
      </c>
      <c r="T11" s="20">
        <f t="shared" si="4"/>
        <v>0</v>
      </c>
      <c r="U11" s="19">
        <v>0</v>
      </c>
      <c r="V11" s="20">
        <f t="shared" si="4"/>
        <v>0</v>
      </c>
      <c r="W11" s="19">
        <v>0</v>
      </c>
      <c r="X11" s="20">
        <f t="shared" si="5"/>
        <v>0</v>
      </c>
      <c r="Y11" s="19">
        <v>3893684.84</v>
      </c>
      <c r="Z11" s="20">
        <f t="shared" si="5"/>
        <v>0.001350006932495829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1"/>
        <v>0</v>
      </c>
      <c r="G12" s="19">
        <v>0</v>
      </c>
      <c r="H12" s="20">
        <f t="shared" si="6"/>
        <v>0</v>
      </c>
      <c r="I12" s="19">
        <v>0</v>
      </c>
      <c r="J12" s="20">
        <f t="shared" si="6"/>
        <v>0</v>
      </c>
      <c r="K12" s="19">
        <v>0</v>
      </c>
      <c r="L12" s="20">
        <f t="shared" si="2"/>
        <v>0</v>
      </c>
      <c r="M12" s="19">
        <v>0</v>
      </c>
      <c r="N12" s="20">
        <f t="shared" si="2"/>
        <v>0</v>
      </c>
      <c r="O12" s="19">
        <v>0</v>
      </c>
      <c r="P12" s="20">
        <f t="shared" si="3"/>
        <v>0</v>
      </c>
      <c r="Q12" s="19">
        <v>0</v>
      </c>
      <c r="R12" s="20">
        <f t="shared" si="3"/>
        <v>0</v>
      </c>
      <c r="S12" s="19">
        <v>0</v>
      </c>
      <c r="T12" s="20">
        <f t="shared" si="4"/>
        <v>0</v>
      </c>
      <c r="U12" s="19">
        <v>0</v>
      </c>
      <c r="V12" s="20">
        <f t="shared" si="4"/>
        <v>0</v>
      </c>
      <c r="W12" s="19">
        <v>0</v>
      </c>
      <c r="X12" s="20">
        <f t="shared" si="5"/>
        <v>0</v>
      </c>
      <c r="Y12" s="19">
        <v>0</v>
      </c>
      <c r="Z12" s="20">
        <f t="shared" si="5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1"/>
        <v>0</v>
      </c>
      <c r="G13" s="19">
        <v>0</v>
      </c>
      <c r="H13" s="20">
        <f t="shared" si="6"/>
        <v>0</v>
      </c>
      <c r="I13" s="19">
        <v>0</v>
      </c>
      <c r="J13" s="20">
        <f t="shared" si="6"/>
        <v>0</v>
      </c>
      <c r="K13" s="19">
        <v>0</v>
      </c>
      <c r="L13" s="20">
        <f t="shared" si="2"/>
        <v>0</v>
      </c>
      <c r="M13" s="19">
        <v>0</v>
      </c>
      <c r="N13" s="20">
        <f t="shared" si="2"/>
        <v>0</v>
      </c>
      <c r="O13" s="19">
        <v>0</v>
      </c>
      <c r="P13" s="20">
        <f t="shared" si="3"/>
        <v>0</v>
      </c>
      <c r="Q13" s="19">
        <v>0</v>
      </c>
      <c r="R13" s="20">
        <f t="shared" si="3"/>
        <v>0</v>
      </c>
      <c r="S13" s="19">
        <v>0</v>
      </c>
      <c r="T13" s="20">
        <f t="shared" si="4"/>
        <v>0</v>
      </c>
      <c r="U13" s="19">
        <v>0</v>
      </c>
      <c r="V13" s="20">
        <f t="shared" si="4"/>
        <v>0</v>
      </c>
      <c r="W13" s="19">
        <v>0</v>
      </c>
      <c r="X13" s="20">
        <f t="shared" si="5"/>
        <v>0</v>
      </c>
      <c r="Y13" s="19">
        <v>0</v>
      </c>
      <c r="Z13" s="20">
        <f t="shared" si="5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1"/>
        <v>0</v>
      </c>
      <c r="G14" s="19">
        <v>0</v>
      </c>
      <c r="H14" s="20">
        <f t="shared" si="6"/>
        <v>0</v>
      </c>
      <c r="I14" s="19">
        <v>0</v>
      </c>
      <c r="J14" s="20">
        <f t="shared" si="6"/>
        <v>0</v>
      </c>
      <c r="K14" s="19">
        <v>0</v>
      </c>
      <c r="L14" s="20">
        <f t="shared" si="2"/>
        <v>0</v>
      </c>
      <c r="M14" s="19">
        <v>0</v>
      </c>
      <c r="N14" s="20">
        <f t="shared" si="2"/>
        <v>0</v>
      </c>
      <c r="O14" s="19">
        <v>0</v>
      </c>
      <c r="P14" s="20">
        <f t="shared" si="3"/>
        <v>0</v>
      </c>
      <c r="Q14" s="19">
        <v>0</v>
      </c>
      <c r="R14" s="20">
        <f t="shared" si="3"/>
        <v>0</v>
      </c>
      <c r="S14" s="19">
        <v>0</v>
      </c>
      <c r="T14" s="20">
        <f t="shared" si="4"/>
        <v>0</v>
      </c>
      <c r="U14" s="19">
        <v>0</v>
      </c>
      <c r="V14" s="20">
        <f t="shared" si="4"/>
        <v>0</v>
      </c>
      <c r="W14" s="19">
        <v>0</v>
      </c>
      <c r="X14" s="20">
        <f t="shared" si="5"/>
        <v>0</v>
      </c>
      <c r="Y14" s="19">
        <v>0</v>
      </c>
      <c r="Z14" s="20">
        <f t="shared" si="5"/>
        <v>0</v>
      </c>
    </row>
    <row r="15" spans="1:26" ht="36">
      <c r="A15" s="11">
        <v>9</v>
      </c>
      <c r="B15" s="12" t="s">
        <v>40</v>
      </c>
      <c r="C15" s="19">
        <v>0</v>
      </c>
      <c r="D15" s="20">
        <f t="shared" si="0"/>
        <v>0</v>
      </c>
      <c r="E15" s="19">
        <v>0</v>
      </c>
      <c r="F15" s="20">
        <f t="shared" si="1"/>
        <v>0</v>
      </c>
      <c r="G15" s="19">
        <v>0</v>
      </c>
      <c r="H15" s="20">
        <f t="shared" si="6"/>
        <v>0</v>
      </c>
      <c r="I15" s="19">
        <v>0</v>
      </c>
      <c r="J15" s="20">
        <f t="shared" si="6"/>
        <v>0</v>
      </c>
      <c r="K15" s="19">
        <v>0</v>
      </c>
      <c r="L15" s="20">
        <f t="shared" si="2"/>
        <v>0</v>
      </c>
      <c r="M15" s="19">
        <v>0</v>
      </c>
      <c r="N15" s="20">
        <f t="shared" si="2"/>
        <v>0</v>
      </c>
      <c r="O15" s="19">
        <v>0</v>
      </c>
      <c r="P15" s="20">
        <f t="shared" si="3"/>
        <v>0</v>
      </c>
      <c r="Q15" s="19">
        <v>0</v>
      </c>
      <c r="R15" s="20">
        <f t="shared" si="3"/>
        <v>0</v>
      </c>
      <c r="S15" s="19">
        <v>0</v>
      </c>
      <c r="T15" s="20">
        <f t="shared" si="4"/>
        <v>0</v>
      </c>
      <c r="U15" s="19">
        <v>0</v>
      </c>
      <c r="V15" s="20">
        <f t="shared" si="4"/>
        <v>0</v>
      </c>
      <c r="W15" s="19">
        <v>0</v>
      </c>
      <c r="X15" s="20">
        <f t="shared" si="5"/>
        <v>0</v>
      </c>
      <c r="Y15" s="19">
        <v>0</v>
      </c>
      <c r="Z15" s="20">
        <f t="shared" si="5"/>
        <v>0</v>
      </c>
    </row>
    <row r="16" spans="1:26" ht="36">
      <c r="A16" s="11">
        <v>10</v>
      </c>
      <c r="B16" s="12" t="s">
        <v>41</v>
      </c>
      <c r="C16" s="19">
        <v>0</v>
      </c>
      <c r="D16" s="20">
        <f t="shared" si="0"/>
        <v>0</v>
      </c>
      <c r="E16" s="19">
        <v>0</v>
      </c>
      <c r="F16" s="20">
        <f t="shared" si="1"/>
        <v>0</v>
      </c>
      <c r="G16" s="19">
        <v>0</v>
      </c>
      <c r="H16" s="20">
        <f t="shared" si="6"/>
        <v>0</v>
      </c>
      <c r="I16" s="19">
        <v>0</v>
      </c>
      <c r="J16" s="20">
        <f t="shared" si="6"/>
        <v>0</v>
      </c>
      <c r="K16" s="19">
        <v>0</v>
      </c>
      <c r="L16" s="20">
        <f t="shared" si="2"/>
        <v>0</v>
      </c>
      <c r="M16" s="19">
        <v>0</v>
      </c>
      <c r="N16" s="20">
        <f t="shared" si="2"/>
        <v>0</v>
      </c>
      <c r="O16" s="19">
        <v>0</v>
      </c>
      <c r="P16" s="20">
        <f t="shared" si="3"/>
        <v>0</v>
      </c>
      <c r="Q16" s="19">
        <v>0</v>
      </c>
      <c r="R16" s="20">
        <f t="shared" si="3"/>
        <v>0</v>
      </c>
      <c r="S16" s="19">
        <v>0</v>
      </c>
      <c r="T16" s="20">
        <f t="shared" si="4"/>
        <v>0</v>
      </c>
      <c r="U16" s="19">
        <v>0</v>
      </c>
      <c r="V16" s="20">
        <f t="shared" si="4"/>
        <v>0</v>
      </c>
      <c r="W16" s="19">
        <v>0</v>
      </c>
      <c r="X16" s="20">
        <f t="shared" si="5"/>
        <v>0</v>
      </c>
      <c r="Y16" s="19">
        <v>0</v>
      </c>
      <c r="Z16" s="20">
        <f t="shared" si="5"/>
        <v>0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1"/>
        <v>0</v>
      </c>
      <c r="G17" s="19">
        <v>0</v>
      </c>
      <c r="H17" s="20">
        <f t="shared" si="6"/>
        <v>0</v>
      </c>
      <c r="I17" s="19">
        <v>0</v>
      </c>
      <c r="J17" s="20">
        <f t="shared" si="6"/>
        <v>0</v>
      </c>
      <c r="K17" s="19">
        <v>0</v>
      </c>
      <c r="L17" s="20">
        <f t="shared" si="2"/>
        <v>0</v>
      </c>
      <c r="M17" s="19">
        <v>0</v>
      </c>
      <c r="N17" s="20">
        <f t="shared" si="2"/>
        <v>0</v>
      </c>
      <c r="O17" s="19">
        <v>0</v>
      </c>
      <c r="P17" s="20">
        <f t="shared" si="3"/>
        <v>0</v>
      </c>
      <c r="Q17" s="19">
        <v>0</v>
      </c>
      <c r="R17" s="20">
        <f t="shared" si="3"/>
        <v>0</v>
      </c>
      <c r="S17" s="19">
        <v>0</v>
      </c>
      <c r="T17" s="20">
        <f t="shared" si="4"/>
        <v>0</v>
      </c>
      <c r="U17" s="19">
        <v>0</v>
      </c>
      <c r="V17" s="20">
        <f t="shared" si="4"/>
        <v>0</v>
      </c>
      <c r="W17" s="19">
        <v>0</v>
      </c>
      <c r="X17" s="20">
        <f t="shared" si="5"/>
        <v>0</v>
      </c>
      <c r="Y17" s="19">
        <v>0</v>
      </c>
      <c r="Z17" s="20">
        <f t="shared" si="5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1"/>
        <v>0</v>
      </c>
      <c r="G18" s="19">
        <v>0</v>
      </c>
      <c r="H18" s="20">
        <f t="shared" si="6"/>
        <v>0</v>
      </c>
      <c r="I18" s="19">
        <v>0</v>
      </c>
      <c r="J18" s="20">
        <f t="shared" si="6"/>
        <v>0</v>
      </c>
      <c r="K18" s="19">
        <v>0</v>
      </c>
      <c r="L18" s="20">
        <f t="shared" si="2"/>
        <v>0</v>
      </c>
      <c r="M18" s="19">
        <v>0</v>
      </c>
      <c r="N18" s="20">
        <f t="shared" si="2"/>
        <v>0</v>
      </c>
      <c r="O18" s="19">
        <v>0</v>
      </c>
      <c r="P18" s="20">
        <f t="shared" si="3"/>
        <v>0</v>
      </c>
      <c r="Q18" s="19">
        <v>0</v>
      </c>
      <c r="R18" s="20">
        <f t="shared" si="3"/>
        <v>0</v>
      </c>
      <c r="S18" s="19">
        <v>0</v>
      </c>
      <c r="T18" s="20">
        <f t="shared" si="4"/>
        <v>0</v>
      </c>
      <c r="U18" s="19">
        <v>0</v>
      </c>
      <c r="V18" s="20">
        <f t="shared" si="4"/>
        <v>0</v>
      </c>
      <c r="W18" s="19">
        <v>0</v>
      </c>
      <c r="X18" s="20">
        <f t="shared" si="5"/>
        <v>0</v>
      </c>
      <c r="Y18" s="19">
        <v>0</v>
      </c>
      <c r="Z18" s="20">
        <f t="shared" si="5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0"/>
        <v>0</v>
      </c>
      <c r="E19" s="19">
        <v>0</v>
      </c>
      <c r="F19" s="20">
        <f t="shared" si="1"/>
        <v>0</v>
      </c>
      <c r="G19" s="19">
        <v>0</v>
      </c>
      <c r="H19" s="20">
        <f t="shared" si="6"/>
        <v>0</v>
      </c>
      <c r="I19" s="19">
        <v>0</v>
      </c>
      <c r="J19" s="20">
        <f t="shared" si="6"/>
        <v>0</v>
      </c>
      <c r="K19" s="19">
        <v>0</v>
      </c>
      <c r="L19" s="20">
        <f t="shared" si="2"/>
        <v>0</v>
      </c>
      <c r="M19" s="19">
        <v>0</v>
      </c>
      <c r="N19" s="20">
        <f t="shared" si="2"/>
        <v>0</v>
      </c>
      <c r="O19" s="19">
        <v>0</v>
      </c>
      <c r="P19" s="20">
        <f t="shared" si="3"/>
        <v>0</v>
      </c>
      <c r="Q19" s="19">
        <v>0</v>
      </c>
      <c r="R19" s="20">
        <f t="shared" si="3"/>
        <v>0</v>
      </c>
      <c r="S19" s="19">
        <v>0</v>
      </c>
      <c r="T19" s="20">
        <f t="shared" si="4"/>
        <v>0</v>
      </c>
      <c r="U19" s="19">
        <v>0</v>
      </c>
      <c r="V19" s="20">
        <f t="shared" si="4"/>
        <v>0</v>
      </c>
      <c r="W19" s="19">
        <v>0</v>
      </c>
      <c r="X19" s="20">
        <f t="shared" si="5"/>
        <v>0</v>
      </c>
      <c r="Y19" s="19">
        <v>0</v>
      </c>
      <c r="Z19" s="20">
        <f t="shared" si="5"/>
        <v>0</v>
      </c>
    </row>
    <row r="20" spans="1:26" ht="24">
      <c r="A20" s="11">
        <v>13</v>
      </c>
      <c r="B20" s="12" t="s">
        <v>24</v>
      </c>
      <c r="C20" s="19">
        <v>0</v>
      </c>
      <c r="D20" s="20">
        <f t="shared" si="0"/>
        <v>0</v>
      </c>
      <c r="E20" s="19">
        <v>0</v>
      </c>
      <c r="F20" s="20">
        <f t="shared" si="1"/>
        <v>0</v>
      </c>
      <c r="G20" s="19">
        <v>0</v>
      </c>
      <c r="H20" s="20">
        <f t="shared" si="6"/>
        <v>0</v>
      </c>
      <c r="I20" s="19">
        <v>0</v>
      </c>
      <c r="J20" s="20">
        <f t="shared" si="6"/>
        <v>0</v>
      </c>
      <c r="K20" s="19">
        <v>0</v>
      </c>
      <c r="L20" s="20">
        <f t="shared" si="2"/>
        <v>0</v>
      </c>
      <c r="M20" s="19">
        <v>0</v>
      </c>
      <c r="N20" s="20">
        <f t="shared" si="2"/>
        <v>0</v>
      </c>
      <c r="O20" s="19">
        <v>0</v>
      </c>
      <c r="P20" s="20">
        <f t="shared" si="3"/>
        <v>0</v>
      </c>
      <c r="Q20" s="19">
        <v>0</v>
      </c>
      <c r="R20" s="20">
        <f t="shared" si="3"/>
        <v>0</v>
      </c>
      <c r="S20" s="19">
        <v>0</v>
      </c>
      <c r="T20" s="20">
        <f t="shared" si="4"/>
        <v>0</v>
      </c>
      <c r="U20" s="19">
        <v>0</v>
      </c>
      <c r="V20" s="20">
        <f t="shared" si="4"/>
        <v>0</v>
      </c>
      <c r="W20" s="19">
        <v>0</v>
      </c>
      <c r="X20" s="20">
        <f t="shared" si="5"/>
        <v>0</v>
      </c>
      <c r="Y20" s="19">
        <v>0</v>
      </c>
      <c r="Z20" s="20">
        <f t="shared" si="5"/>
        <v>0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0"/>
        <v>0</v>
      </c>
      <c r="E21" s="19">
        <v>0</v>
      </c>
      <c r="F21" s="20">
        <f t="shared" si="1"/>
        <v>0</v>
      </c>
      <c r="G21" s="19">
        <v>0</v>
      </c>
      <c r="H21" s="20">
        <f t="shared" si="6"/>
        <v>0</v>
      </c>
      <c r="I21" s="19">
        <v>0</v>
      </c>
      <c r="J21" s="20">
        <f t="shared" si="6"/>
        <v>0</v>
      </c>
      <c r="K21" s="19">
        <v>0</v>
      </c>
      <c r="L21" s="20">
        <f t="shared" si="2"/>
        <v>0</v>
      </c>
      <c r="M21" s="19">
        <v>0</v>
      </c>
      <c r="N21" s="20">
        <f t="shared" si="2"/>
        <v>0</v>
      </c>
      <c r="O21" s="19">
        <v>0</v>
      </c>
      <c r="P21" s="20">
        <f t="shared" si="3"/>
        <v>0</v>
      </c>
      <c r="Q21" s="19">
        <v>0</v>
      </c>
      <c r="R21" s="20">
        <f t="shared" si="3"/>
        <v>0</v>
      </c>
      <c r="S21" s="19">
        <v>0</v>
      </c>
      <c r="T21" s="20">
        <f t="shared" si="4"/>
        <v>0</v>
      </c>
      <c r="U21" s="19">
        <v>0</v>
      </c>
      <c r="V21" s="20">
        <f t="shared" si="4"/>
        <v>0</v>
      </c>
      <c r="W21" s="19">
        <v>0</v>
      </c>
      <c r="X21" s="20">
        <f t="shared" si="5"/>
        <v>0</v>
      </c>
      <c r="Y21" s="19">
        <v>0</v>
      </c>
      <c r="Z21" s="20">
        <f t="shared" si="5"/>
        <v>0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0"/>
        <v>0</v>
      </c>
      <c r="E22" s="19">
        <v>0</v>
      </c>
      <c r="F22" s="20">
        <f t="shared" si="1"/>
        <v>0</v>
      </c>
      <c r="G22" s="19">
        <v>0</v>
      </c>
      <c r="H22" s="20">
        <f t="shared" si="6"/>
        <v>0</v>
      </c>
      <c r="I22" s="19">
        <v>0</v>
      </c>
      <c r="J22" s="20">
        <f t="shared" si="6"/>
        <v>0</v>
      </c>
      <c r="K22" s="19">
        <v>0</v>
      </c>
      <c r="L22" s="20">
        <f t="shared" si="2"/>
        <v>0</v>
      </c>
      <c r="M22" s="19">
        <v>0</v>
      </c>
      <c r="N22" s="20">
        <f t="shared" si="2"/>
        <v>0</v>
      </c>
      <c r="O22" s="19">
        <v>0</v>
      </c>
      <c r="P22" s="20">
        <f t="shared" si="3"/>
        <v>0</v>
      </c>
      <c r="Q22" s="19">
        <v>0</v>
      </c>
      <c r="R22" s="20">
        <f t="shared" si="3"/>
        <v>0</v>
      </c>
      <c r="S22" s="19">
        <v>0</v>
      </c>
      <c r="T22" s="20">
        <f t="shared" si="4"/>
        <v>0</v>
      </c>
      <c r="U22" s="19">
        <v>0</v>
      </c>
      <c r="V22" s="20">
        <f t="shared" si="4"/>
        <v>0</v>
      </c>
      <c r="W22" s="19">
        <v>0</v>
      </c>
      <c r="X22" s="20">
        <f t="shared" si="5"/>
        <v>0</v>
      </c>
      <c r="Y22" s="19">
        <v>0</v>
      </c>
      <c r="Z22" s="20">
        <f t="shared" si="5"/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0"/>
        <v>0</v>
      </c>
      <c r="E23" s="19">
        <v>0</v>
      </c>
      <c r="F23" s="20">
        <f t="shared" si="1"/>
        <v>0</v>
      </c>
      <c r="G23" s="19">
        <v>0</v>
      </c>
      <c r="H23" s="20">
        <f t="shared" si="6"/>
        <v>0</v>
      </c>
      <c r="I23" s="19">
        <v>0</v>
      </c>
      <c r="J23" s="20">
        <f t="shared" si="6"/>
        <v>0</v>
      </c>
      <c r="K23" s="19">
        <v>0</v>
      </c>
      <c r="L23" s="20">
        <f t="shared" si="2"/>
        <v>0</v>
      </c>
      <c r="M23" s="19">
        <v>0</v>
      </c>
      <c r="N23" s="20">
        <f t="shared" si="2"/>
        <v>0</v>
      </c>
      <c r="O23" s="19">
        <v>0</v>
      </c>
      <c r="P23" s="20">
        <f t="shared" si="3"/>
        <v>0</v>
      </c>
      <c r="Q23" s="19">
        <v>0</v>
      </c>
      <c r="R23" s="20">
        <f t="shared" si="3"/>
        <v>0</v>
      </c>
      <c r="S23" s="19">
        <v>0</v>
      </c>
      <c r="T23" s="20">
        <f t="shared" si="4"/>
        <v>0</v>
      </c>
      <c r="U23" s="19">
        <v>0</v>
      </c>
      <c r="V23" s="20">
        <f t="shared" si="4"/>
        <v>0</v>
      </c>
      <c r="W23" s="19">
        <v>0</v>
      </c>
      <c r="X23" s="20">
        <f t="shared" si="5"/>
        <v>0</v>
      </c>
      <c r="Y23" s="19">
        <v>0</v>
      </c>
      <c r="Z23" s="20">
        <f t="shared" si="5"/>
        <v>0</v>
      </c>
    </row>
    <row r="24" spans="1:26" ht="12">
      <c r="A24" s="11">
        <v>14</v>
      </c>
      <c r="B24" s="12" t="s">
        <v>32</v>
      </c>
      <c r="C24" s="19">
        <v>14465203.4</v>
      </c>
      <c r="D24" s="20">
        <f t="shared" si="0"/>
        <v>0.006328160890593631</v>
      </c>
      <c r="E24" s="19">
        <v>21132030.96</v>
      </c>
      <c r="F24" s="20">
        <f t="shared" si="1"/>
        <v>0.0090916519647947</v>
      </c>
      <c r="G24" s="19">
        <v>29607185.73</v>
      </c>
      <c r="H24" s="20">
        <f t="shared" si="6"/>
        <v>0.012316823799448491</v>
      </c>
      <c r="I24" s="19">
        <v>31075271.52</v>
      </c>
      <c r="J24" s="20">
        <f t="shared" si="6"/>
        <v>0.01235607617925049</v>
      </c>
      <c r="K24" s="19">
        <v>79464702.27</v>
      </c>
      <c r="L24" s="20">
        <f t="shared" si="2"/>
        <v>0.032157507107953544</v>
      </c>
      <c r="M24" s="19">
        <v>170324303.31</v>
      </c>
      <c r="N24" s="20">
        <f t="shared" si="2"/>
        <v>0.06662498594069943</v>
      </c>
      <c r="O24" s="19">
        <v>11193011.58</v>
      </c>
      <c r="P24" s="20">
        <f t="shared" si="3"/>
        <v>0.004261393338699913</v>
      </c>
      <c r="Q24" s="19">
        <v>40100298.21</v>
      </c>
      <c r="R24" s="20">
        <f t="shared" si="3"/>
        <v>0.015533851740549295</v>
      </c>
      <c r="S24" s="19">
        <v>42320710.11</v>
      </c>
      <c r="T24" s="20">
        <f t="shared" si="4"/>
        <v>0.01592286820853869</v>
      </c>
      <c r="U24" s="19">
        <v>2174033.08</v>
      </c>
      <c r="V24" s="20">
        <f t="shared" si="4"/>
        <v>0.0007975103546358609</v>
      </c>
      <c r="W24" s="19">
        <v>40033347.28</v>
      </c>
      <c r="X24" s="20">
        <f t="shared" si="5"/>
        <v>0.014086964265575735</v>
      </c>
      <c r="Y24" s="19">
        <v>19261376.77</v>
      </c>
      <c r="Z24" s="20">
        <f t="shared" si="5"/>
        <v>0.006678247787747022</v>
      </c>
    </row>
    <row r="25" spans="1:26" ht="12.75" thickBot="1">
      <c r="A25" s="13"/>
      <c r="B25" s="10"/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</row>
    <row r="26" spans="1:26" ht="12.75" thickBot="1">
      <c r="A26" s="68" t="s">
        <v>33</v>
      </c>
      <c r="B26" s="69"/>
      <c r="C26" s="23">
        <f aca="true" t="shared" si="7" ref="C26:H26">SUM(C5:C25)</f>
        <v>2285846338.31</v>
      </c>
      <c r="D26" s="24">
        <f t="shared" si="7"/>
        <v>1</v>
      </c>
      <c r="E26" s="23">
        <f t="shared" si="7"/>
        <v>2324333470.07</v>
      </c>
      <c r="F26" s="24">
        <f t="shared" si="7"/>
        <v>0.9999999999999999</v>
      </c>
      <c r="G26" s="23">
        <f t="shared" si="7"/>
        <v>2403800380.04</v>
      </c>
      <c r="H26" s="24">
        <f t="shared" si="7"/>
        <v>1</v>
      </c>
      <c r="I26" s="23">
        <f aca="true" t="shared" si="8" ref="I26:N26">SUM(I5:I25)</f>
        <v>2514978951.99</v>
      </c>
      <c r="J26" s="24">
        <f t="shared" si="8"/>
        <v>1</v>
      </c>
      <c r="K26" s="23">
        <f t="shared" si="8"/>
        <v>2471108907.89</v>
      </c>
      <c r="L26" s="24">
        <f t="shared" si="8"/>
        <v>1.0000000000000002</v>
      </c>
      <c r="M26" s="23">
        <f t="shared" si="8"/>
        <v>2556462878.08</v>
      </c>
      <c r="N26" s="24">
        <f t="shared" si="8"/>
        <v>1</v>
      </c>
      <c r="O26" s="23">
        <f aca="true" t="shared" si="9" ref="O26:T26">SUM(O5:O25)</f>
        <v>2626608409.59</v>
      </c>
      <c r="P26" s="24">
        <f t="shared" si="9"/>
        <v>0.9999999999999999</v>
      </c>
      <c r="Q26" s="23">
        <f t="shared" si="9"/>
        <v>2581478108.57</v>
      </c>
      <c r="R26" s="24">
        <f t="shared" si="9"/>
        <v>1</v>
      </c>
      <c r="S26" s="23">
        <f t="shared" si="9"/>
        <v>2657857212.3900003</v>
      </c>
      <c r="T26" s="24">
        <f t="shared" si="9"/>
        <v>0.9999999999999999</v>
      </c>
      <c r="U26" s="23">
        <f aca="true" t="shared" si="10" ref="U26:Z26">SUM(U5:U25)</f>
        <v>2726024894.049999</v>
      </c>
      <c r="V26" s="24">
        <f t="shared" si="10"/>
        <v>1</v>
      </c>
      <c r="W26" s="23">
        <f t="shared" si="10"/>
        <v>2841871855.8</v>
      </c>
      <c r="X26" s="24">
        <f t="shared" si="10"/>
        <v>1</v>
      </c>
      <c r="Y26" s="23">
        <f t="shared" si="10"/>
        <v>2884196181.7200003</v>
      </c>
      <c r="Z26" s="24">
        <f t="shared" si="10"/>
        <v>1</v>
      </c>
    </row>
  </sheetData>
  <sheetProtection/>
  <mergeCells count="14">
    <mergeCell ref="O4:P4"/>
    <mergeCell ref="M4:N4"/>
    <mergeCell ref="K4:L4"/>
    <mergeCell ref="I4:J4"/>
    <mergeCell ref="Y4:Z4"/>
    <mergeCell ref="W4:X4"/>
    <mergeCell ref="A26:B26"/>
    <mergeCell ref="A4:B4"/>
    <mergeCell ref="C4:D4"/>
    <mergeCell ref="E4:F4"/>
    <mergeCell ref="G4:H4"/>
    <mergeCell ref="U4:V4"/>
    <mergeCell ref="S4:T4"/>
    <mergeCell ref="Q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Z26"/>
  <sheetViews>
    <sheetView zoomScale="80" zoomScaleNormal="80" zoomScalePageLayoutView="0" workbookViewId="0" topLeftCell="A4">
      <pane xSplit="2" ySplit="1" topLeftCell="R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A5" sqref="AA1:AC16384"/>
    </sheetView>
  </sheetViews>
  <sheetFormatPr defaultColWidth="9.00390625" defaultRowHeight="12.75"/>
  <cols>
    <col min="1" max="1" width="4.875" style="5" customWidth="1"/>
    <col min="2" max="2" width="65.125" style="5" customWidth="1"/>
    <col min="3" max="3" width="13.625" style="2" bestFit="1" customWidth="1"/>
    <col min="4" max="4" width="8.75390625" style="3" bestFit="1" customWidth="1"/>
    <col min="5" max="5" width="13.625" style="2" bestFit="1" customWidth="1"/>
    <col min="6" max="6" width="9.125" style="2" customWidth="1"/>
    <col min="7" max="7" width="13.625" style="2" bestFit="1" customWidth="1"/>
    <col min="8" max="8" width="9.125" style="2" customWidth="1"/>
    <col min="9" max="9" width="13.625" style="2" bestFit="1" customWidth="1"/>
    <col min="10" max="10" width="9.125" style="2" customWidth="1"/>
    <col min="11" max="11" width="13.625" style="2" bestFit="1" customWidth="1"/>
    <col min="12" max="12" width="9.125" style="2" customWidth="1"/>
    <col min="13" max="13" width="13.625" style="2" bestFit="1" customWidth="1"/>
    <col min="14" max="14" width="9.125" style="2" customWidth="1"/>
    <col min="15" max="15" width="13.625" style="2" bestFit="1" customWidth="1"/>
    <col min="16" max="16" width="9.125" style="2" customWidth="1"/>
    <col min="17" max="17" width="13.625" style="2" bestFit="1" customWidth="1"/>
    <col min="18" max="18" width="9.125" style="2" customWidth="1"/>
    <col min="19" max="19" width="13.625" style="2" bestFit="1" customWidth="1"/>
    <col min="20" max="20" width="9.125" style="2" customWidth="1"/>
    <col min="21" max="21" width="13.625" style="2" bestFit="1" customWidth="1"/>
    <col min="22" max="22" width="9.125" style="2" customWidth="1"/>
    <col min="23" max="23" width="13.625" style="2" bestFit="1" customWidth="1"/>
    <col min="24" max="24" width="9.125" style="2" customWidth="1"/>
    <col min="25" max="25" width="13.625" style="2" bestFit="1" customWidth="1"/>
    <col min="26" max="16384" width="9.125" style="2" customWidth="1"/>
  </cols>
  <sheetData>
    <row r="3" ht="12.75" thickBot="1"/>
    <row r="4" spans="1:26" ht="12">
      <c r="A4" s="66" t="s">
        <v>34</v>
      </c>
      <c r="B4" s="67"/>
      <c r="C4" s="72">
        <v>39113</v>
      </c>
      <c r="D4" s="73"/>
      <c r="E4" s="72">
        <v>39141</v>
      </c>
      <c r="F4" s="73"/>
      <c r="G4" s="72">
        <v>39171</v>
      </c>
      <c r="H4" s="73"/>
      <c r="I4" s="72">
        <v>39202</v>
      </c>
      <c r="J4" s="73"/>
      <c r="K4" s="72">
        <v>39233</v>
      </c>
      <c r="L4" s="73"/>
      <c r="M4" s="72">
        <v>39262</v>
      </c>
      <c r="N4" s="73"/>
      <c r="O4" s="72">
        <v>39294</v>
      </c>
      <c r="P4" s="73"/>
      <c r="Q4" s="72">
        <v>39325</v>
      </c>
      <c r="R4" s="73"/>
      <c r="S4" s="72">
        <v>39353</v>
      </c>
      <c r="T4" s="73"/>
      <c r="U4" s="72">
        <v>39386</v>
      </c>
      <c r="V4" s="73"/>
      <c r="W4" s="72">
        <v>39416</v>
      </c>
      <c r="X4" s="73"/>
      <c r="Y4" s="72">
        <v>39447</v>
      </c>
      <c r="Z4" s="73"/>
    </row>
    <row r="5" spans="1:26" ht="36">
      <c r="A5" s="9">
        <v>1</v>
      </c>
      <c r="B5" s="12" t="s">
        <v>8</v>
      </c>
      <c r="C5" s="19">
        <v>1870054614.5099998</v>
      </c>
      <c r="D5" s="20">
        <f aca="true" t="shared" si="0" ref="D5:D24">+C5/$C$26</f>
        <v>0.6188838557561035</v>
      </c>
      <c r="E5" s="19">
        <v>1849197363.0799997</v>
      </c>
      <c r="F5" s="20">
        <f aca="true" t="shared" si="1" ref="F5:F24">+E5/E$26</f>
        <v>0.6231002278394308</v>
      </c>
      <c r="G5" s="19">
        <v>1892715764.64</v>
      </c>
      <c r="H5" s="20">
        <v>0.5986</v>
      </c>
      <c r="I5" s="19">
        <v>1875419297.17</v>
      </c>
      <c r="J5" s="20">
        <f aca="true" t="shared" si="2" ref="J5:L24">+I5/I$26</f>
        <v>0.5841833599287657</v>
      </c>
      <c r="K5" s="19">
        <v>1903991475.0899997</v>
      </c>
      <c r="L5" s="20">
        <v>0.5587</v>
      </c>
      <c r="M5" s="19">
        <v>2004061893.4299998</v>
      </c>
      <c r="N5" s="20">
        <f>+M5/M$26</f>
        <v>0.5797236286014193</v>
      </c>
      <c r="O5" s="19">
        <v>2036962112.78</v>
      </c>
      <c r="P5" s="20">
        <f aca="true" t="shared" si="3" ref="P5:R24">+O5/O$26</f>
        <v>0.5994430354248731</v>
      </c>
      <c r="Q5" s="19">
        <v>2077350495.7499998</v>
      </c>
      <c r="R5" s="20">
        <f t="shared" si="3"/>
        <v>0.6064502819440173</v>
      </c>
      <c r="S5" s="19">
        <v>2132404866.7099998</v>
      </c>
      <c r="T5" s="20">
        <v>0.6221</v>
      </c>
      <c r="U5" s="19">
        <v>2172803153.79</v>
      </c>
      <c r="V5" s="20">
        <f>+U5/U$26</f>
        <v>0.6164615868025267</v>
      </c>
      <c r="W5" s="19">
        <v>2203156864.9100003</v>
      </c>
      <c r="X5" s="20">
        <f>+W5/W$26</f>
        <v>0.6278431083387801</v>
      </c>
      <c r="Y5" s="19">
        <v>2206424174.74</v>
      </c>
      <c r="Z5" s="20">
        <f>+Y5/Y$26</f>
        <v>0.6367130300019603</v>
      </c>
    </row>
    <row r="6" spans="1:26" ht="24">
      <c r="A6" s="9" t="s">
        <v>35</v>
      </c>
      <c r="B6" s="10" t="s">
        <v>37</v>
      </c>
      <c r="C6" s="19">
        <v>0</v>
      </c>
      <c r="D6" s="20">
        <f t="shared" si="0"/>
        <v>0</v>
      </c>
      <c r="E6" s="19">
        <v>0</v>
      </c>
      <c r="F6" s="20">
        <f t="shared" si="1"/>
        <v>0</v>
      </c>
      <c r="G6" s="19">
        <v>0</v>
      </c>
      <c r="H6" s="20">
        <f>+G6/G$26</f>
        <v>0</v>
      </c>
      <c r="I6" s="19">
        <v>0</v>
      </c>
      <c r="J6" s="20">
        <f t="shared" si="2"/>
        <v>0</v>
      </c>
      <c r="K6" s="19">
        <v>0</v>
      </c>
      <c r="L6" s="20">
        <f t="shared" si="2"/>
        <v>0</v>
      </c>
      <c r="M6" s="19">
        <v>0</v>
      </c>
      <c r="N6" s="20">
        <f>+M6/M$26</f>
        <v>0</v>
      </c>
      <c r="O6" s="19">
        <v>0</v>
      </c>
      <c r="P6" s="20">
        <f t="shared" si="3"/>
        <v>0</v>
      </c>
      <c r="Q6" s="19">
        <v>0</v>
      </c>
      <c r="R6" s="20">
        <f t="shared" si="3"/>
        <v>0</v>
      </c>
      <c r="S6" s="19">
        <v>0</v>
      </c>
      <c r="T6" s="20">
        <f>+S6/S$26</f>
        <v>0</v>
      </c>
      <c r="U6" s="19">
        <v>0</v>
      </c>
      <c r="V6" s="20">
        <f>+U6/U$26</f>
        <v>0</v>
      </c>
      <c r="W6" s="19">
        <v>0</v>
      </c>
      <c r="X6" s="20">
        <f aca="true" t="shared" si="4" ref="X6:Z24">+W6/W$26</f>
        <v>0</v>
      </c>
      <c r="Y6" s="19">
        <v>0</v>
      </c>
      <c r="Z6" s="20">
        <f t="shared" si="4"/>
        <v>0</v>
      </c>
    </row>
    <row r="7" spans="1:26" ht="48">
      <c r="A7" s="11">
        <v>2</v>
      </c>
      <c r="B7" s="12" t="s">
        <v>9</v>
      </c>
      <c r="C7" s="19">
        <v>14527997.28</v>
      </c>
      <c r="D7" s="20">
        <f t="shared" si="0"/>
        <v>0.0048079574271773255</v>
      </c>
      <c r="E7" s="19">
        <v>14242233.64</v>
      </c>
      <c r="F7" s="20">
        <f t="shared" si="1"/>
        <v>0.004799022107215976</v>
      </c>
      <c r="G7" s="19">
        <v>14297322.54</v>
      </c>
      <c r="H7" s="20">
        <f>+G7/G$26</f>
        <v>0.00452188024052432</v>
      </c>
      <c r="I7" s="19">
        <v>14354247.5</v>
      </c>
      <c r="J7" s="20">
        <f t="shared" si="2"/>
        <v>0.004471273462128064</v>
      </c>
      <c r="K7" s="19">
        <v>14411171.04</v>
      </c>
      <c r="L7" s="20">
        <f t="shared" si="2"/>
        <v>0.004228823532493628</v>
      </c>
      <c r="M7" s="19">
        <v>14464423.88</v>
      </c>
      <c r="N7" s="20">
        <f>+M7/M$26</f>
        <v>0.004184186289272166</v>
      </c>
      <c r="O7" s="19">
        <v>14523184.9</v>
      </c>
      <c r="P7" s="20">
        <f t="shared" si="3"/>
        <v>0.004273924382722648</v>
      </c>
      <c r="Q7" s="19">
        <v>14254722.54</v>
      </c>
      <c r="R7" s="20">
        <f t="shared" si="3"/>
        <v>0.00416144532234829</v>
      </c>
      <c r="S7" s="19">
        <v>14313653.96</v>
      </c>
      <c r="T7" s="20">
        <v>0.0042</v>
      </c>
      <c r="U7" s="19">
        <v>14383110.42</v>
      </c>
      <c r="V7" s="20">
        <v>0.0041</v>
      </c>
      <c r="W7" s="19">
        <v>14446250.72</v>
      </c>
      <c r="X7" s="20">
        <f t="shared" si="4"/>
        <v>0.004116810337177989</v>
      </c>
      <c r="Y7" s="19">
        <v>14511496.88</v>
      </c>
      <c r="Z7" s="20">
        <f t="shared" si="4"/>
        <v>0.004187616893482223</v>
      </c>
    </row>
    <row r="8" spans="1:26" ht="12">
      <c r="A8" s="11">
        <v>3</v>
      </c>
      <c r="B8" s="12" t="s">
        <v>10</v>
      </c>
      <c r="C8" s="19">
        <v>9954988.07</v>
      </c>
      <c r="D8" s="20">
        <f t="shared" si="0"/>
        <v>0.0032945462410368907</v>
      </c>
      <c r="E8" s="19">
        <v>3588031.46</v>
      </c>
      <c r="F8" s="20">
        <f t="shared" si="1"/>
        <v>0.001209012766759134</v>
      </c>
      <c r="G8" s="19">
        <v>38746060.81</v>
      </c>
      <c r="H8" s="20">
        <v>0.0122</v>
      </c>
      <c r="I8" s="19">
        <v>69903699.42</v>
      </c>
      <c r="J8" s="20">
        <f t="shared" si="2"/>
        <v>0.021774638908882052</v>
      </c>
      <c r="K8" s="19">
        <v>83619143.55</v>
      </c>
      <c r="L8" s="20">
        <f t="shared" si="2"/>
        <v>0.024537256620555854</v>
      </c>
      <c r="M8" s="19">
        <v>42677325.87</v>
      </c>
      <c r="N8" s="20">
        <v>0.0124</v>
      </c>
      <c r="O8" s="19">
        <v>58846971.05</v>
      </c>
      <c r="P8" s="20">
        <f t="shared" si="3"/>
        <v>0.017317654918789113</v>
      </c>
      <c r="Q8" s="19">
        <v>20362864.24</v>
      </c>
      <c r="R8" s="20">
        <f t="shared" si="3"/>
        <v>0.00594462262617714</v>
      </c>
      <c r="S8" s="19">
        <v>32782197.83</v>
      </c>
      <c r="T8" s="20">
        <f>+S8/S$26</f>
        <v>0.009563325808195758</v>
      </c>
      <c r="U8" s="19">
        <v>31251754.85</v>
      </c>
      <c r="V8" s="20">
        <v>0.0089</v>
      </c>
      <c r="W8" s="19">
        <v>32004561.66</v>
      </c>
      <c r="X8" s="20">
        <f t="shared" si="4"/>
        <v>0.009120477889555716</v>
      </c>
      <c r="Y8" s="19">
        <v>76377538.08</v>
      </c>
      <c r="Z8" s="20">
        <f t="shared" si="4"/>
        <v>0.022040446370987316</v>
      </c>
    </row>
    <row r="9" spans="1:26" ht="36">
      <c r="A9" s="11" t="s">
        <v>11</v>
      </c>
      <c r="B9" s="12" t="s">
        <v>12</v>
      </c>
      <c r="C9" s="19">
        <v>0</v>
      </c>
      <c r="D9" s="20">
        <f t="shared" si="0"/>
        <v>0</v>
      </c>
      <c r="E9" s="19">
        <v>0</v>
      </c>
      <c r="F9" s="20">
        <f t="shared" si="1"/>
        <v>0</v>
      </c>
      <c r="G9" s="19">
        <v>0</v>
      </c>
      <c r="H9" s="20">
        <f>+G9/G$26</f>
        <v>0</v>
      </c>
      <c r="I9" s="19">
        <v>0</v>
      </c>
      <c r="J9" s="20">
        <f t="shared" si="2"/>
        <v>0</v>
      </c>
      <c r="K9" s="19">
        <v>0</v>
      </c>
      <c r="L9" s="20">
        <f t="shared" si="2"/>
        <v>0</v>
      </c>
      <c r="M9" s="19">
        <v>0</v>
      </c>
      <c r="N9" s="20">
        <f aca="true" t="shared" si="5" ref="N9:N23">+M9/M$26</f>
        <v>0</v>
      </c>
      <c r="O9" s="19">
        <v>0</v>
      </c>
      <c r="P9" s="20">
        <f t="shared" si="3"/>
        <v>0</v>
      </c>
      <c r="Q9" s="19">
        <v>0</v>
      </c>
      <c r="R9" s="20">
        <f t="shared" si="3"/>
        <v>0</v>
      </c>
      <c r="S9" s="19">
        <v>0</v>
      </c>
      <c r="T9" s="20">
        <f>+S9/S$26</f>
        <v>0</v>
      </c>
      <c r="U9" s="19">
        <v>0</v>
      </c>
      <c r="V9" s="20">
        <f>+U9/U$26</f>
        <v>0</v>
      </c>
      <c r="W9" s="19">
        <v>0</v>
      </c>
      <c r="X9" s="20">
        <f t="shared" si="4"/>
        <v>0</v>
      </c>
      <c r="Y9" s="19">
        <v>0</v>
      </c>
      <c r="Z9" s="20">
        <f t="shared" si="4"/>
        <v>0</v>
      </c>
    </row>
    <row r="10" spans="1:26" ht="36">
      <c r="A10" s="11">
        <v>4</v>
      </c>
      <c r="B10" s="12" t="s">
        <v>13</v>
      </c>
      <c r="C10" s="19">
        <v>1098926891.97</v>
      </c>
      <c r="D10" s="20">
        <f t="shared" si="0"/>
        <v>0.36368355598783925</v>
      </c>
      <c r="E10" s="19">
        <v>1050292551.5700002</v>
      </c>
      <c r="F10" s="20">
        <f t="shared" si="1"/>
        <v>0.35390355905077725</v>
      </c>
      <c r="G10" s="19">
        <v>1169100740.1799998</v>
      </c>
      <c r="H10" s="20">
        <v>0.3698</v>
      </c>
      <c r="I10" s="19">
        <v>1221679884.2699997</v>
      </c>
      <c r="J10" s="20">
        <f t="shared" si="2"/>
        <v>0.38054693189260763</v>
      </c>
      <c r="K10" s="19">
        <v>1301656117.9900002</v>
      </c>
      <c r="L10" s="20">
        <f t="shared" si="2"/>
        <v>0.3819588295560481</v>
      </c>
      <c r="M10" s="19">
        <v>1299462359.24</v>
      </c>
      <c r="N10" s="20">
        <f t="shared" si="5"/>
        <v>0.37590108199713995</v>
      </c>
      <c r="O10" s="19">
        <v>1243298471.9899998</v>
      </c>
      <c r="P10" s="20">
        <f t="shared" si="3"/>
        <v>0.3658814296607813</v>
      </c>
      <c r="Q10" s="19">
        <v>1210079911.2299998</v>
      </c>
      <c r="R10" s="20">
        <f t="shared" si="3"/>
        <v>0.35326407596676496</v>
      </c>
      <c r="S10" s="19">
        <v>1199337591.62</v>
      </c>
      <c r="T10" s="20">
        <v>0.3499</v>
      </c>
      <c r="U10" s="19">
        <v>1249117685.6599998</v>
      </c>
      <c r="V10" s="20">
        <v>0.3544</v>
      </c>
      <c r="W10" s="19">
        <v>1122780785.3100002</v>
      </c>
      <c r="X10" s="20">
        <f t="shared" si="4"/>
        <v>0.31996368005365955</v>
      </c>
      <c r="Y10" s="19">
        <v>1108151414.2799995</v>
      </c>
      <c r="Z10" s="20">
        <f t="shared" si="4"/>
        <v>0.3197818682213811</v>
      </c>
    </row>
    <row r="11" spans="1:26" ht="84">
      <c r="A11" s="11">
        <v>5</v>
      </c>
      <c r="B11" s="12" t="s">
        <v>38</v>
      </c>
      <c r="C11" s="19">
        <v>4342069.82</v>
      </c>
      <c r="D11" s="20">
        <f t="shared" si="0"/>
        <v>0.001436983118735242</v>
      </c>
      <c r="E11" s="19">
        <v>4151641.99</v>
      </c>
      <c r="F11" s="20">
        <f t="shared" si="1"/>
        <v>0.0013989253508171018</v>
      </c>
      <c r="G11" s="19">
        <v>3107572.83</v>
      </c>
      <c r="H11" s="20">
        <f aca="true" t="shared" si="6" ref="H11:H24">+G11/G$26</f>
        <v>0.0009828464131415786</v>
      </c>
      <c r="I11" s="19">
        <v>0</v>
      </c>
      <c r="J11" s="20">
        <f t="shared" si="2"/>
        <v>0</v>
      </c>
      <c r="K11" s="19">
        <v>163199.3</v>
      </c>
      <c r="L11" s="20">
        <f>+ROUNDUP(K11/K$26,4)</f>
        <v>0.0001</v>
      </c>
      <c r="M11" s="19">
        <v>1344700.36</v>
      </c>
      <c r="N11" s="20">
        <f t="shared" si="5"/>
        <v>0.0003889872736148925</v>
      </c>
      <c r="O11" s="19">
        <v>3419569.14</v>
      </c>
      <c r="P11" s="20">
        <f t="shared" si="3"/>
        <v>0.0010063205850840552</v>
      </c>
      <c r="Q11" s="19">
        <v>0</v>
      </c>
      <c r="R11" s="20">
        <f t="shared" si="3"/>
        <v>0</v>
      </c>
      <c r="S11" s="19">
        <v>0</v>
      </c>
      <c r="T11" s="20">
        <f aca="true" t="shared" si="7" ref="T11:T19">+S11/S$26</f>
        <v>0</v>
      </c>
      <c r="U11" s="19">
        <v>0</v>
      </c>
      <c r="V11" s="20">
        <f aca="true" t="shared" si="8" ref="V11:V19">+U11/U$26</f>
        <v>0</v>
      </c>
      <c r="W11" s="19">
        <v>0</v>
      </c>
      <c r="X11" s="20">
        <f t="shared" si="4"/>
        <v>0</v>
      </c>
      <c r="Y11" s="19">
        <v>690525.7</v>
      </c>
      <c r="Z11" s="20">
        <f t="shared" si="4"/>
        <v>0.000199266630494127</v>
      </c>
    </row>
    <row r="12" spans="1:26" ht="12">
      <c r="A12" s="11">
        <v>6</v>
      </c>
      <c r="B12" s="12" t="s">
        <v>15</v>
      </c>
      <c r="C12" s="19">
        <v>0</v>
      </c>
      <c r="D12" s="20">
        <f t="shared" si="0"/>
        <v>0</v>
      </c>
      <c r="E12" s="19">
        <v>0</v>
      </c>
      <c r="F12" s="20">
        <f t="shared" si="1"/>
        <v>0</v>
      </c>
      <c r="G12" s="19">
        <v>0</v>
      </c>
      <c r="H12" s="20">
        <f t="shared" si="6"/>
        <v>0</v>
      </c>
      <c r="I12" s="19">
        <v>0</v>
      </c>
      <c r="J12" s="20">
        <f t="shared" si="2"/>
        <v>0</v>
      </c>
      <c r="K12" s="19">
        <v>0</v>
      </c>
      <c r="L12" s="20">
        <f t="shared" si="2"/>
        <v>0</v>
      </c>
      <c r="M12" s="19">
        <v>0</v>
      </c>
      <c r="N12" s="20">
        <f t="shared" si="5"/>
        <v>0</v>
      </c>
      <c r="O12" s="19">
        <v>0</v>
      </c>
      <c r="P12" s="20">
        <f t="shared" si="3"/>
        <v>0</v>
      </c>
      <c r="Q12" s="19">
        <v>0</v>
      </c>
      <c r="R12" s="20">
        <f t="shared" si="3"/>
        <v>0</v>
      </c>
      <c r="S12" s="19">
        <v>0</v>
      </c>
      <c r="T12" s="20">
        <f t="shared" si="7"/>
        <v>0</v>
      </c>
      <c r="U12" s="19">
        <v>0</v>
      </c>
      <c r="V12" s="20">
        <f t="shared" si="8"/>
        <v>0</v>
      </c>
      <c r="W12" s="19">
        <v>0</v>
      </c>
      <c r="X12" s="20">
        <f t="shared" si="4"/>
        <v>0</v>
      </c>
      <c r="Y12" s="19">
        <v>0</v>
      </c>
      <c r="Z12" s="20">
        <f t="shared" si="4"/>
        <v>0</v>
      </c>
    </row>
    <row r="13" spans="1:26" ht="12">
      <c r="A13" s="11">
        <v>7</v>
      </c>
      <c r="B13" s="12" t="s">
        <v>39</v>
      </c>
      <c r="C13" s="19">
        <v>0</v>
      </c>
      <c r="D13" s="20">
        <f t="shared" si="0"/>
        <v>0</v>
      </c>
      <c r="E13" s="19">
        <v>0</v>
      </c>
      <c r="F13" s="20">
        <f t="shared" si="1"/>
        <v>0</v>
      </c>
      <c r="G13" s="19">
        <v>0</v>
      </c>
      <c r="H13" s="20">
        <f t="shared" si="6"/>
        <v>0</v>
      </c>
      <c r="I13" s="19">
        <v>0</v>
      </c>
      <c r="J13" s="20">
        <f t="shared" si="2"/>
        <v>0</v>
      </c>
      <c r="K13" s="19">
        <v>0</v>
      </c>
      <c r="L13" s="20">
        <f t="shared" si="2"/>
        <v>0</v>
      </c>
      <c r="M13" s="19">
        <v>0</v>
      </c>
      <c r="N13" s="20">
        <f t="shared" si="5"/>
        <v>0</v>
      </c>
      <c r="O13" s="19">
        <v>0</v>
      </c>
      <c r="P13" s="20">
        <f t="shared" si="3"/>
        <v>0</v>
      </c>
      <c r="Q13" s="19">
        <v>0</v>
      </c>
      <c r="R13" s="20">
        <f t="shared" si="3"/>
        <v>0</v>
      </c>
      <c r="S13" s="19">
        <v>0</v>
      </c>
      <c r="T13" s="20">
        <f t="shared" si="7"/>
        <v>0</v>
      </c>
      <c r="U13" s="19">
        <v>0</v>
      </c>
      <c r="V13" s="20">
        <f t="shared" si="8"/>
        <v>0</v>
      </c>
      <c r="W13" s="19">
        <v>0</v>
      </c>
      <c r="X13" s="20">
        <f t="shared" si="4"/>
        <v>0</v>
      </c>
      <c r="Y13" s="19">
        <v>0</v>
      </c>
      <c r="Z13" s="20">
        <f t="shared" si="4"/>
        <v>0</v>
      </c>
    </row>
    <row r="14" spans="1:26" ht="24">
      <c r="A14" s="11">
        <v>8</v>
      </c>
      <c r="B14" s="12" t="s">
        <v>17</v>
      </c>
      <c r="C14" s="19">
        <v>0</v>
      </c>
      <c r="D14" s="20">
        <f t="shared" si="0"/>
        <v>0</v>
      </c>
      <c r="E14" s="19">
        <v>0</v>
      </c>
      <c r="F14" s="20">
        <f t="shared" si="1"/>
        <v>0</v>
      </c>
      <c r="G14" s="19">
        <v>0</v>
      </c>
      <c r="H14" s="20">
        <f t="shared" si="6"/>
        <v>0</v>
      </c>
      <c r="I14" s="19">
        <v>0</v>
      </c>
      <c r="J14" s="20">
        <f t="shared" si="2"/>
        <v>0</v>
      </c>
      <c r="K14" s="19">
        <v>0</v>
      </c>
      <c r="L14" s="20">
        <f t="shared" si="2"/>
        <v>0</v>
      </c>
      <c r="M14" s="19">
        <v>0</v>
      </c>
      <c r="N14" s="20">
        <f t="shared" si="5"/>
        <v>0</v>
      </c>
      <c r="O14" s="19">
        <v>0</v>
      </c>
      <c r="P14" s="20">
        <f t="shared" si="3"/>
        <v>0</v>
      </c>
      <c r="Q14" s="19">
        <v>0</v>
      </c>
      <c r="R14" s="20">
        <f t="shared" si="3"/>
        <v>0</v>
      </c>
      <c r="S14" s="19">
        <v>0</v>
      </c>
      <c r="T14" s="20">
        <f t="shared" si="7"/>
        <v>0</v>
      </c>
      <c r="U14" s="19">
        <v>0</v>
      </c>
      <c r="V14" s="20">
        <f t="shared" si="8"/>
        <v>0</v>
      </c>
      <c r="W14" s="19">
        <v>0</v>
      </c>
      <c r="X14" s="20">
        <f t="shared" si="4"/>
        <v>0</v>
      </c>
      <c r="Y14" s="19">
        <v>0</v>
      </c>
      <c r="Z14" s="20">
        <f t="shared" si="4"/>
        <v>0</v>
      </c>
    </row>
    <row r="15" spans="1:26" ht="36">
      <c r="A15" s="11">
        <v>9</v>
      </c>
      <c r="B15" s="12" t="s">
        <v>40</v>
      </c>
      <c r="C15" s="19">
        <v>0</v>
      </c>
      <c r="D15" s="20">
        <f t="shared" si="0"/>
        <v>0</v>
      </c>
      <c r="E15" s="19">
        <v>0</v>
      </c>
      <c r="F15" s="20">
        <f t="shared" si="1"/>
        <v>0</v>
      </c>
      <c r="G15" s="19">
        <v>0</v>
      </c>
      <c r="H15" s="20">
        <f t="shared" si="6"/>
        <v>0</v>
      </c>
      <c r="I15" s="19">
        <v>0</v>
      </c>
      <c r="J15" s="20">
        <f t="shared" si="2"/>
        <v>0</v>
      </c>
      <c r="K15" s="19">
        <v>0</v>
      </c>
      <c r="L15" s="20">
        <f t="shared" si="2"/>
        <v>0</v>
      </c>
      <c r="M15" s="19">
        <v>0</v>
      </c>
      <c r="N15" s="20">
        <f t="shared" si="5"/>
        <v>0</v>
      </c>
      <c r="O15" s="19">
        <v>0</v>
      </c>
      <c r="P15" s="20">
        <f t="shared" si="3"/>
        <v>0</v>
      </c>
      <c r="Q15" s="19">
        <v>0</v>
      </c>
      <c r="R15" s="20">
        <f t="shared" si="3"/>
        <v>0</v>
      </c>
      <c r="S15" s="19">
        <v>0</v>
      </c>
      <c r="T15" s="20">
        <f t="shared" si="7"/>
        <v>0</v>
      </c>
      <c r="U15" s="19">
        <v>0</v>
      </c>
      <c r="V15" s="20">
        <f t="shared" si="8"/>
        <v>0</v>
      </c>
      <c r="W15" s="19">
        <v>0</v>
      </c>
      <c r="X15" s="20">
        <f t="shared" si="4"/>
        <v>0</v>
      </c>
      <c r="Y15" s="19">
        <v>0</v>
      </c>
      <c r="Z15" s="20">
        <f t="shared" si="4"/>
        <v>0</v>
      </c>
    </row>
    <row r="16" spans="1:26" ht="36">
      <c r="A16" s="11">
        <v>10</v>
      </c>
      <c r="B16" s="12" t="s">
        <v>41</v>
      </c>
      <c r="C16" s="19">
        <v>0</v>
      </c>
      <c r="D16" s="20">
        <f t="shared" si="0"/>
        <v>0</v>
      </c>
      <c r="E16" s="19">
        <v>0</v>
      </c>
      <c r="F16" s="20">
        <f t="shared" si="1"/>
        <v>0</v>
      </c>
      <c r="G16" s="19">
        <v>0</v>
      </c>
      <c r="H16" s="20">
        <f t="shared" si="6"/>
        <v>0</v>
      </c>
      <c r="I16" s="19">
        <v>0</v>
      </c>
      <c r="J16" s="20">
        <f t="shared" si="2"/>
        <v>0</v>
      </c>
      <c r="K16" s="19">
        <v>0</v>
      </c>
      <c r="L16" s="20">
        <f t="shared" si="2"/>
        <v>0</v>
      </c>
      <c r="M16" s="19">
        <v>0</v>
      </c>
      <c r="N16" s="20">
        <f t="shared" si="5"/>
        <v>0</v>
      </c>
      <c r="O16" s="19">
        <v>0</v>
      </c>
      <c r="P16" s="20">
        <f t="shared" si="3"/>
        <v>0</v>
      </c>
      <c r="Q16" s="19">
        <v>0</v>
      </c>
      <c r="R16" s="20">
        <f t="shared" si="3"/>
        <v>0</v>
      </c>
      <c r="S16" s="19">
        <v>0</v>
      </c>
      <c r="T16" s="20">
        <f t="shared" si="7"/>
        <v>0</v>
      </c>
      <c r="U16" s="19">
        <v>0</v>
      </c>
      <c r="V16" s="20">
        <f t="shared" si="8"/>
        <v>0</v>
      </c>
      <c r="W16" s="19">
        <v>0</v>
      </c>
      <c r="X16" s="20">
        <f t="shared" si="4"/>
        <v>0</v>
      </c>
      <c r="Y16" s="19">
        <v>0</v>
      </c>
      <c r="Z16" s="20">
        <f t="shared" si="4"/>
        <v>0</v>
      </c>
    </row>
    <row r="17" spans="1:26" ht="24">
      <c r="A17" s="11" t="s">
        <v>20</v>
      </c>
      <c r="B17" s="12" t="s">
        <v>42</v>
      </c>
      <c r="C17" s="19">
        <v>0</v>
      </c>
      <c r="D17" s="20">
        <f t="shared" si="0"/>
        <v>0</v>
      </c>
      <c r="E17" s="19">
        <v>0</v>
      </c>
      <c r="F17" s="20">
        <f t="shared" si="1"/>
        <v>0</v>
      </c>
      <c r="G17" s="19">
        <v>0</v>
      </c>
      <c r="H17" s="20">
        <f t="shared" si="6"/>
        <v>0</v>
      </c>
      <c r="I17" s="19">
        <v>0</v>
      </c>
      <c r="J17" s="20">
        <f t="shared" si="2"/>
        <v>0</v>
      </c>
      <c r="K17" s="19">
        <v>0</v>
      </c>
      <c r="L17" s="20">
        <f t="shared" si="2"/>
        <v>0</v>
      </c>
      <c r="M17" s="19">
        <v>0</v>
      </c>
      <c r="N17" s="20">
        <f t="shared" si="5"/>
        <v>0</v>
      </c>
      <c r="O17" s="19">
        <v>0</v>
      </c>
      <c r="P17" s="20">
        <f t="shared" si="3"/>
        <v>0</v>
      </c>
      <c r="Q17" s="19">
        <v>0</v>
      </c>
      <c r="R17" s="20">
        <f t="shared" si="3"/>
        <v>0</v>
      </c>
      <c r="S17" s="19">
        <v>0</v>
      </c>
      <c r="T17" s="20">
        <f t="shared" si="7"/>
        <v>0</v>
      </c>
      <c r="U17" s="19">
        <v>0</v>
      </c>
      <c r="V17" s="20">
        <f t="shared" si="8"/>
        <v>0</v>
      </c>
      <c r="W17" s="19">
        <v>0</v>
      </c>
      <c r="X17" s="20">
        <f t="shared" si="4"/>
        <v>0</v>
      </c>
      <c r="Y17" s="19">
        <v>0</v>
      </c>
      <c r="Z17" s="20">
        <f t="shared" si="4"/>
        <v>0</v>
      </c>
    </row>
    <row r="18" spans="1:26" ht="60">
      <c r="A18" s="11">
        <v>11</v>
      </c>
      <c r="B18" s="12" t="s">
        <v>43</v>
      </c>
      <c r="C18" s="19">
        <v>0</v>
      </c>
      <c r="D18" s="20">
        <f t="shared" si="0"/>
        <v>0</v>
      </c>
      <c r="E18" s="19">
        <v>0</v>
      </c>
      <c r="F18" s="20">
        <f t="shared" si="1"/>
        <v>0</v>
      </c>
      <c r="G18" s="19">
        <v>0</v>
      </c>
      <c r="H18" s="20">
        <f t="shared" si="6"/>
        <v>0</v>
      </c>
      <c r="I18" s="19">
        <v>0</v>
      </c>
      <c r="J18" s="20">
        <f t="shared" si="2"/>
        <v>0</v>
      </c>
      <c r="K18" s="19">
        <v>0</v>
      </c>
      <c r="L18" s="20">
        <f t="shared" si="2"/>
        <v>0</v>
      </c>
      <c r="M18" s="19">
        <v>0</v>
      </c>
      <c r="N18" s="20">
        <f t="shared" si="5"/>
        <v>0</v>
      </c>
      <c r="O18" s="19">
        <v>0</v>
      </c>
      <c r="P18" s="20">
        <f t="shared" si="3"/>
        <v>0</v>
      </c>
      <c r="Q18" s="19">
        <v>0</v>
      </c>
      <c r="R18" s="20">
        <f t="shared" si="3"/>
        <v>0</v>
      </c>
      <c r="S18" s="19">
        <v>0</v>
      </c>
      <c r="T18" s="20">
        <f t="shared" si="7"/>
        <v>0</v>
      </c>
      <c r="U18" s="19">
        <v>0</v>
      </c>
      <c r="V18" s="20">
        <f t="shared" si="8"/>
        <v>0</v>
      </c>
      <c r="W18" s="19">
        <v>0</v>
      </c>
      <c r="X18" s="20">
        <f t="shared" si="4"/>
        <v>0</v>
      </c>
      <c r="Y18" s="19">
        <v>0</v>
      </c>
      <c r="Z18" s="20">
        <f t="shared" si="4"/>
        <v>0</v>
      </c>
    </row>
    <row r="19" spans="1:26" ht="60">
      <c r="A19" s="11">
        <v>12</v>
      </c>
      <c r="B19" s="12" t="s">
        <v>44</v>
      </c>
      <c r="C19" s="19">
        <v>0</v>
      </c>
      <c r="D19" s="20">
        <f t="shared" si="0"/>
        <v>0</v>
      </c>
      <c r="E19" s="19">
        <v>0</v>
      </c>
      <c r="F19" s="20">
        <f t="shared" si="1"/>
        <v>0</v>
      </c>
      <c r="G19" s="19">
        <v>0</v>
      </c>
      <c r="H19" s="20">
        <f t="shared" si="6"/>
        <v>0</v>
      </c>
      <c r="I19" s="19">
        <v>0</v>
      </c>
      <c r="J19" s="20">
        <f t="shared" si="2"/>
        <v>0</v>
      </c>
      <c r="K19" s="19">
        <v>0</v>
      </c>
      <c r="L19" s="20">
        <f t="shared" si="2"/>
        <v>0</v>
      </c>
      <c r="M19" s="19">
        <v>0</v>
      </c>
      <c r="N19" s="20">
        <f t="shared" si="5"/>
        <v>0</v>
      </c>
      <c r="O19" s="19">
        <v>0</v>
      </c>
      <c r="P19" s="20">
        <f t="shared" si="3"/>
        <v>0</v>
      </c>
      <c r="Q19" s="19">
        <v>0</v>
      </c>
      <c r="R19" s="20">
        <f t="shared" si="3"/>
        <v>0</v>
      </c>
      <c r="S19" s="19">
        <v>0</v>
      </c>
      <c r="T19" s="20">
        <f t="shared" si="7"/>
        <v>0</v>
      </c>
      <c r="U19" s="19">
        <v>0</v>
      </c>
      <c r="V19" s="20">
        <f t="shared" si="8"/>
        <v>0</v>
      </c>
      <c r="W19" s="19">
        <v>0</v>
      </c>
      <c r="X19" s="20">
        <f t="shared" si="4"/>
        <v>0</v>
      </c>
      <c r="Y19" s="19">
        <v>0</v>
      </c>
      <c r="Z19" s="20">
        <f t="shared" si="4"/>
        <v>0</v>
      </c>
    </row>
    <row r="20" spans="1:26" ht="24">
      <c r="A20" s="11">
        <v>13</v>
      </c>
      <c r="B20" s="12" t="s">
        <v>24</v>
      </c>
      <c r="C20" s="19">
        <v>0</v>
      </c>
      <c r="D20" s="20">
        <f t="shared" si="0"/>
        <v>0</v>
      </c>
      <c r="E20" s="19">
        <v>15003871.5</v>
      </c>
      <c r="F20" s="20">
        <f t="shared" si="1"/>
        <v>0.005055661411149812</v>
      </c>
      <c r="G20" s="19">
        <v>15061939.5</v>
      </c>
      <c r="H20" s="20">
        <f t="shared" si="6"/>
        <v>0.0047637091783076435</v>
      </c>
      <c r="I20" s="19">
        <v>15121944</v>
      </c>
      <c r="J20" s="20">
        <f t="shared" si="2"/>
        <v>0.004710406930282253</v>
      </c>
      <c r="K20" s="19">
        <v>27247228.5</v>
      </c>
      <c r="L20" s="20">
        <f t="shared" si="2"/>
        <v>0.007995444697465132</v>
      </c>
      <c r="M20" s="19">
        <v>27359041.5</v>
      </c>
      <c r="N20" s="20">
        <f t="shared" si="5"/>
        <v>0.007914267950223274</v>
      </c>
      <c r="O20" s="19">
        <v>28502422.4</v>
      </c>
      <c r="P20" s="20">
        <f t="shared" si="3"/>
        <v>0.008387774369106886</v>
      </c>
      <c r="Q20" s="19">
        <v>28254084.8</v>
      </c>
      <c r="R20" s="20">
        <f t="shared" si="3"/>
        <v>0.008248342168587164</v>
      </c>
      <c r="S20" s="19">
        <v>28375964.8</v>
      </c>
      <c r="T20" s="20">
        <v>0.0083</v>
      </c>
      <c r="U20" s="19">
        <v>28169302</v>
      </c>
      <c r="V20" s="20">
        <v>0.008</v>
      </c>
      <c r="W20" s="19">
        <v>28307779.2</v>
      </c>
      <c r="X20" s="20">
        <f t="shared" si="4"/>
        <v>0.008066989857221034</v>
      </c>
      <c r="Y20" s="19">
        <v>43500405.4</v>
      </c>
      <c r="Z20" s="20">
        <f t="shared" si="4"/>
        <v>0.012553014622318224</v>
      </c>
    </row>
    <row r="21" spans="1:26" ht="24">
      <c r="A21" s="11" t="s">
        <v>25</v>
      </c>
      <c r="B21" s="12" t="s">
        <v>45</v>
      </c>
      <c r="C21" s="19">
        <v>0</v>
      </c>
      <c r="D21" s="20">
        <f t="shared" si="0"/>
        <v>0</v>
      </c>
      <c r="E21" s="19">
        <v>0</v>
      </c>
      <c r="F21" s="20">
        <f t="shared" si="1"/>
        <v>0</v>
      </c>
      <c r="G21" s="19">
        <v>0</v>
      </c>
      <c r="H21" s="20">
        <f t="shared" si="6"/>
        <v>0</v>
      </c>
      <c r="I21" s="19">
        <v>0</v>
      </c>
      <c r="J21" s="20">
        <f t="shared" si="2"/>
        <v>0</v>
      </c>
      <c r="K21" s="19">
        <v>0</v>
      </c>
      <c r="L21" s="20">
        <f t="shared" si="2"/>
        <v>0</v>
      </c>
      <c r="M21" s="19">
        <v>0</v>
      </c>
      <c r="N21" s="20">
        <f t="shared" si="5"/>
        <v>0</v>
      </c>
      <c r="O21" s="19">
        <v>0</v>
      </c>
      <c r="P21" s="20">
        <f t="shared" si="3"/>
        <v>0</v>
      </c>
      <c r="Q21" s="19">
        <v>0</v>
      </c>
      <c r="R21" s="20">
        <f t="shared" si="3"/>
        <v>0</v>
      </c>
      <c r="S21" s="19">
        <v>0</v>
      </c>
      <c r="T21" s="20">
        <f>+S21/S$26</f>
        <v>0</v>
      </c>
      <c r="U21" s="19">
        <v>0</v>
      </c>
      <c r="V21" s="20">
        <f>+U21/U$26</f>
        <v>0</v>
      </c>
      <c r="W21" s="19">
        <v>0</v>
      </c>
      <c r="X21" s="20">
        <f t="shared" si="4"/>
        <v>0</v>
      </c>
      <c r="Y21" s="19">
        <v>0</v>
      </c>
      <c r="Z21" s="20">
        <f t="shared" si="4"/>
        <v>0</v>
      </c>
    </row>
    <row r="22" spans="1:26" ht="12">
      <c r="A22" s="11" t="s">
        <v>27</v>
      </c>
      <c r="B22" s="12" t="s">
        <v>28</v>
      </c>
      <c r="C22" s="19">
        <v>0</v>
      </c>
      <c r="D22" s="20">
        <f t="shared" si="0"/>
        <v>0</v>
      </c>
      <c r="E22" s="19">
        <v>0</v>
      </c>
      <c r="F22" s="20">
        <f t="shared" si="1"/>
        <v>0</v>
      </c>
      <c r="G22" s="19">
        <v>0</v>
      </c>
      <c r="H22" s="20">
        <f t="shared" si="6"/>
        <v>0</v>
      </c>
      <c r="I22" s="19">
        <v>0</v>
      </c>
      <c r="J22" s="20">
        <f t="shared" si="2"/>
        <v>0</v>
      </c>
      <c r="K22" s="19">
        <v>0</v>
      </c>
      <c r="L22" s="20">
        <f t="shared" si="2"/>
        <v>0</v>
      </c>
      <c r="M22" s="19">
        <v>0</v>
      </c>
      <c r="N22" s="20">
        <f t="shared" si="5"/>
        <v>0</v>
      </c>
      <c r="O22" s="19">
        <v>0</v>
      </c>
      <c r="P22" s="20">
        <f t="shared" si="3"/>
        <v>0</v>
      </c>
      <c r="Q22" s="19">
        <v>0</v>
      </c>
      <c r="R22" s="20">
        <f t="shared" si="3"/>
        <v>0</v>
      </c>
      <c r="S22" s="19">
        <v>0</v>
      </c>
      <c r="T22" s="20">
        <f>+S22/S$26</f>
        <v>0</v>
      </c>
      <c r="U22" s="19">
        <v>0</v>
      </c>
      <c r="V22" s="20">
        <f>+U22/U$26</f>
        <v>0</v>
      </c>
      <c r="W22" s="19">
        <v>0</v>
      </c>
      <c r="X22" s="20">
        <f t="shared" si="4"/>
        <v>0</v>
      </c>
      <c r="Y22" s="19">
        <v>0</v>
      </c>
      <c r="Z22" s="20">
        <f t="shared" si="4"/>
        <v>0</v>
      </c>
    </row>
    <row r="23" spans="1:26" ht="36">
      <c r="A23" s="11" t="s">
        <v>29</v>
      </c>
      <c r="B23" s="12" t="s">
        <v>46</v>
      </c>
      <c r="C23" s="19">
        <v>0</v>
      </c>
      <c r="D23" s="20">
        <f t="shared" si="0"/>
        <v>0</v>
      </c>
      <c r="E23" s="19">
        <v>0</v>
      </c>
      <c r="F23" s="20">
        <f t="shared" si="1"/>
        <v>0</v>
      </c>
      <c r="G23" s="19">
        <v>0</v>
      </c>
      <c r="H23" s="20">
        <f t="shared" si="6"/>
        <v>0</v>
      </c>
      <c r="I23" s="19">
        <v>0</v>
      </c>
      <c r="J23" s="20">
        <f t="shared" si="2"/>
        <v>0</v>
      </c>
      <c r="K23" s="19">
        <v>0</v>
      </c>
      <c r="L23" s="20">
        <f t="shared" si="2"/>
        <v>0</v>
      </c>
      <c r="M23" s="19">
        <v>0</v>
      </c>
      <c r="N23" s="20">
        <f t="shared" si="5"/>
        <v>0</v>
      </c>
      <c r="O23" s="19">
        <v>0</v>
      </c>
      <c r="P23" s="20">
        <f t="shared" si="3"/>
        <v>0</v>
      </c>
      <c r="Q23" s="19">
        <v>0</v>
      </c>
      <c r="R23" s="20">
        <f t="shared" si="3"/>
        <v>0</v>
      </c>
      <c r="S23" s="19">
        <v>0</v>
      </c>
      <c r="T23" s="20">
        <f>+S23/S$26</f>
        <v>0</v>
      </c>
      <c r="U23" s="19">
        <v>0</v>
      </c>
      <c r="V23" s="20">
        <f>+U23/U$26</f>
        <v>0</v>
      </c>
      <c r="W23" s="19">
        <v>0</v>
      </c>
      <c r="X23" s="20">
        <f t="shared" si="4"/>
        <v>0</v>
      </c>
      <c r="Y23" s="19">
        <v>0</v>
      </c>
      <c r="Z23" s="20">
        <f t="shared" si="4"/>
        <v>0</v>
      </c>
    </row>
    <row r="24" spans="1:26" ht="12">
      <c r="A24" s="11">
        <v>14</v>
      </c>
      <c r="B24" s="12" t="s">
        <v>32</v>
      </c>
      <c r="C24" s="19">
        <v>23850243.769999996</v>
      </c>
      <c r="D24" s="20">
        <f t="shared" si="0"/>
        <v>0.007893101469107738</v>
      </c>
      <c r="E24" s="19">
        <v>31260925.14</v>
      </c>
      <c r="F24" s="20">
        <f t="shared" si="1"/>
        <v>0.010533591473850001</v>
      </c>
      <c r="G24" s="19">
        <v>28779798.22</v>
      </c>
      <c r="H24" s="20">
        <f t="shared" si="6"/>
        <v>0.009102319719877775</v>
      </c>
      <c r="I24" s="19">
        <v>13847386.440000001</v>
      </c>
      <c r="J24" s="20">
        <f t="shared" si="2"/>
        <v>0.004313388877334322</v>
      </c>
      <c r="K24" s="19">
        <v>76755697.1</v>
      </c>
      <c r="L24" s="20">
        <f t="shared" si="2"/>
        <v>0.022523242368611352</v>
      </c>
      <c r="M24" s="19">
        <v>67556616.07000001</v>
      </c>
      <c r="N24" s="20">
        <v>0.0195</v>
      </c>
      <c r="O24" s="19">
        <v>12538483.09</v>
      </c>
      <c r="P24" s="20">
        <f t="shared" si="3"/>
        <v>0.003689860658642899</v>
      </c>
      <c r="Q24" s="19">
        <v>75123809.75999999</v>
      </c>
      <c r="R24" s="20">
        <f t="shared" si="3"/>
        <v>0.02193123197210507</v>
      </c>
      <c r="S24" s="19">
        <v>20693388.95</v>
      </c>
      <c r="T24" s="20">
        <v>0.0059</v>
      </c>
      <c r="U24" s="19">
        <v>28911727.03</v>
      </c>
      <c r="V24" s="20">
        <v>0.0081</v>
      </c>
      <c r="W24" s="19">
        <v>108391993.22</v>
      </c>
      <c r="X24" s="20">
        <f t="shared" si="4"/>
        <v>0.030888933523605805</v>
      </c>
      <c r="Y24" s="19">
        <v>15679801.31</v>
      </c>
      <c r="Z24" s="20">
        <f t="shared" si="4"/>
        <v>0.004524757259376587</v>
      </c>
    </row>
    <row r="25" spans="1:26" ht="12.75" thickBot="1">
      <c r="A25" s="13"/>
      <c r="B25" s="10"/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</row>
    <row r="26" spans="1:26" ht="12.75" thickBot="1">
      <c r="A26" s="68" t="s">
        <v>33</v>
      </c>
      <c r="B26" s="69"/>
      <c r="C26" s="23">
        <f aca="true" t="shared" si="9" ref="C26:H26">SUM(C5:C25)</f>
        <v>3021656805.42</v>
      </c>
      <c r="D26" s="24">
        <f t="shared" si="9"/>
        <v>0.9999999999999999</v>
      </c>
      <c r="E26" s="23">
        <f t="shared" si="9"/>
        <v>2967736618.3799996</v>
      </c>
      <c r="F26" s="24">
        <f t="shared" si="9"/>
        <v>0.9999999999999999</v>
      </c>
      <c r="G26" s="23">
        <f t="shared" si="9"/>
        <v>3161809198.72</v>
      </c>
      <c r="H26" s="24">
        <f t="shared" si="9"/>
        <v>0.9999707555518513</v>
      </c>
      <c r="I26" s="23">
        <f aca="true" t="shared" si="10" ref="I26:N26">SUM(I5:I25)</f>
        <v>3210326458.7999997</v>
      </c>
      <c r="J26" s="24">
        <f t="shared" si="10"/>
        <v>1</v>
      </c>
      <c r="K26" s="23">
        <f t="shared" si="10"/>
        <v>3407844032.57</v>
      </c>
      <c r="L26" s="24">
        <f t="shared" si="10"/>
        <v>1.000043596775174</v>
      </c>
      <c r="M26" s="23">
        <f t="shared" si="10"/>
        <v>3456926360.3500004</v>
      </c>
      <c r="N26" s="24">
        <f t="shared" si="10"/>
        <v>1.0000121521116698</v>
      </c>
      <c r="O26" s="23">
        <f aca="true" t="shared" si="11" ref="O26:T26">SUM(O5:O25)</f>
        <v>3398091215.35</v>
      </c>
      <c r="P26" s="24">
        <f t="shared" si="11"/>
        <v>1</v>
      </c>
      <c r="Q26" s="23">
        <f t="shared" si="11"/>
        <v>3425425888.3199997</v>
      </c>
      <c r="R26" s="24">
        <f t="shared" si="11"/>
        <v>1</v>
      </c>
      <c r="S26" s="23">
        <f t="shared" si="11"/>
        <v>3427907663.87</v>
      </c>
      <c r="T26" s="24">
        <f t="shared" si="11"/>
        <v>0.9999633258081957</v>
      </c>
      <c r="U26" s="23">
        <f aca="true" t="shared" si="12" ref="U26:Z26">SUM(U5:U25)</f>
        <v>3524636733.75</v>
      </c>
      <c r="V26" s="24">
        <f t="shared" si="12"/>
        <v>0.9999615868025267</v>
      </c>
      <c r="W26" s="23">
        <f t="shared" si="12"/>
        <v>3509088235.02</v>
      </c>
      <c r="X26" s="24">
        <f t="shared" si="12"/>
        <v>1.0000000000000002</v>
      </c>
      <c r="Y26" s="23">
        <f t="shared" si="12"/>
        <v>3465335356.3899994</v>
      </c>
      <c r="Z26" s="24">
        <f t="shared" si="12"/>
        <v>0.9999999999999999</v>
      </c>
    </row>
  </sheetData>
  <sheetProtection/>
  <mergeCells count="14">
    <mergeCell ref="A26:B26"/>
    <mergeCell ref="A4:B4"/>
    <mergeCell ref="C4:D4"/>
    <mergeCell ref="E4:F4"/>
    <mergeCell ref="Y4:Z4"/>
    <mergeCell ref="G4:H4"/>
    <mergeCell ref="U4:V4"/>
    <mergeCell ref="S4:T4"/>
    <mergeCell ref="Q4:R4"/>
    <mergeCell ref="I4:J4"/>
    <mergeCell ref="W4:X4"/>
    <mergeCell ref="O4:P4"/>
    <mergeCell ref="M4:N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Allianz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struktury aktywów OFE</dc:title>
  <dc:subject>Zestawienie struktury aktywów OFE</dc:subject>
  <dc:creator>epiotrowicz</dc:creator>
  <cp:keywords/>
  <dc:description/>
  <cp:lastModifiedBy>Piotrowicz Eliza</cp:lastModifiedBy>
  <cp:lastPrinted>2013-08-02T07:28:23Z</cp:lastPrinted>
  <dcterms:created xsi:type="dcterms:W3CDTF">2004-02-10T11:59:51Z</dcterms:created>
  <dcterms:modified xsi:type="dcterms:W3CDTF">2023-05-02T16:23:35Z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2021-07-14T07:49:17Z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500246d4-fc76-4fc9-baf7-849ecd1ae27b</vt:lpwstr>
  </property>
  <property fmtid="{D5CDD505-2E9C-101B-9397-08002B2CF9AE}" pid="8" name="MSIP_Label_ce5f591a-3248-43e9-9b70-1ad50135772d_ContentBits">
    <vt:lpwstr>0</vt:lpwstr>
  </property>
</Properties>
</file>