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2\"/>
    </mc:Choice>
  </mc:AlternateContent>
  <bookViews>
    <workbookView xWindow="0" yWindow="0" windowWidth="25200" windowHeight="11550" tabRatio="929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OR" sheetId="199" r:id="rId22"/>
    <sheet name="Portfel SA" sheetId="217" r:id="rId23"/>
    <sheet name="Fundusz Konserwatywny" sheetId="95" r:id="rId24"/>
    <sheet name="Fundusz Zrównoważony" sheetId="6" r:id="rId25"/>
    <sheet name="Fundusz Aktywny" sheetId="7" r:id="rId26"/>
    <sheet name="Fundusz Międzynarodowy" sheetId="8" r:id="rId27"/>
    <sheet name="Fundusz Azjatycki" sheetId="9" r:id="rId28"/>
    <sheet name="Aktywny - Surowce i Nowe Gosp." sheetId="13" r:id="rId29"/>
    <sheet name="Zabezpieczony - Dalekiego Wsch." sheetId="58" r:id="rId30"/>
    <sheet name="Zaabezpieczony - Europy Wsch." sheetId="61" r:id="rId31"/>
    <sheet name="Strategii Multiobligacyjnych" sheetId="60" r:id="rId32"/>
    <sheet name="Zabezpieczony - Rynku Polskiego" sheetId="84" r:id="rId33"/>
    <sheet name="Allianz Stabilnego Wzrostu" sheetId="28" r:id="rId34"/>
    <sheet name="Allianz Obligacji Plus" sheetId="22" r:id="rId35"/>
    <sheet name="Allianz Aktywnej Alokacji" sheetId="49" r:id="rId36"/>
    <sheet name="Allianz Akcji Małych i ŚS" sheetId="29" r:id="rId37"/>
    <sheet name="Allianz Konserw." sheetId="30" r:id="rId38"/>
    <sheet name="Allianz Polskich Obl.Skarb." sheetId="48" r:id="rId39"/>
    <sheet name="Allianz Selektywny" sheetId="83" r:id="rId40"/>
    <sheet name="Allianz Akcji Glob." sheetId="42" r:id="rId41"/>
    <sheet name="Allianz ARZ" sheetId="188" r:id="rId42"/>
    <sheet name="Allianz China" sheetId="195" r:id="rId43"/>
    <sheet name="Allianz Dyn.Multistrategia" sheetId="196" r:id="rId44"/>
    <sheet name="Allianz Def.Multistrategia" sheetId="209" r:id="rId45"/>
    <sheet name="Allianz Zbal.Multistrategia" sheetId="210" r:id="rId46"/>
    <sheet name="Allianz GSD" sheetId="197" r:id="rId47"/>
    <sheet name="Aviva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Fun.Dyw. Wzr" sheetId="123" r:id="rId55"/>
    <sheet name="Investor TOP 25 MISS" sheetId="33" r:id="rId56"/>
    <sheet name="Investor Zrównoważony" sheetId="34" r:id="rId57"/>
    <sheet name="Investor Quality" sheetId="124" r:id="rId58"/>
    <sheet name="Investor BRIC" sheetId="57" r:id="rId59"/>
    <sheet name="Investor Gold" sheetId="55" r:id="rId60"/>
    <sheet name="Investor Doch" sheetId="43" r:id="rId61"/>
    <sheet name="Investor Indie i Chiny" sheetId="189" r:id="rId62"/>
    <sheet name="Investor A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Esaliens Akcji" sheetId="186" r:id="rId69"/>
    <sheet name="Esaliens Obligacji" sheetId="35" r:id="rId70"/>
    <sheet name="Esaliens Kons" sheetId="153" r:id="rId71"/>
    <sheet name="Esaliens Med.i NT" sheetId="47" r:id="rId72"/>
    <sheet name="Millenium Master I" sheetId="27" r:id="rId73"/>
    <sheet name="Millenium Master V" sheetId="73" r:id="rId74"/>
    <sheet name="Millenium Master VI" sheetId="74" r:id="rId75"/>
    <sheet name="Millenium Master VII" sheetId="75" r:id="rId76"/>
    <sheet name="NN Akcji" sheetId="77" r:id="rId77"/>
    <sheet name="NN Obligacji" sheetId="36" r:id="rId78"/>
    <sheet name="NN OI" sheetId="37" r:id="rId79"/>
    <sheet name="NN ŚMS" sheetId="161" r:id="rId80"/>
    <sheet name="NN Eur.SD" sheetId="115" r:id="rId81"/>
    <sheet name="NN Glob. Długu Korp." sheetId="92" r:id="rId82"/>
    <sheet name="NN Glob.SD" sheetId="90" r:id="rId83"/>
    <sheet name="NN J" sheetId="76" r:id="rId84"/>
    <sheet name="NN IS" sheetId="138" r:id="rId85"/>
    <sheet name="NN ORW" sheetId="136" r:id="rId86"/>
    <sheet name="NN Sp.Dyw.USA" sheetId="137" r:id="rId87"/>
    <sheet name="NN SGD" sheetId="163" r:id="rId88"/>
    <sheet name="NN SDRW" sheetId="213" r:id="rId89"/>
    <sheet name="Noble AMiŚS" sheetId="164" r:id="rId90"/>
    <sheet name="Pekao ARW" sheetId="193" r:id="rId91"/>
    <sheet name="Pekao AGD" sheetId="88" r:id="rId92"/>
    <sheet name="Pekao OS" sheetId="167" r:id="rId93"/>
    <sheet name="Pekao Spokojna Inw" sheetId="129" r:id="rId94"/>
    <sheet name="Pekao WDRE" sheetId="168" r:id="rId95"/>
    <sheet name="Pekao Surowców i Energii" sheetId="169" r:id="rId96"/>
    <sheet name="Pekao AP" sheetId="46" r:id="rId97"/>
    <sheet name="Pekao DS" sheetId="89" r:id="rId98"/>
    <sheet name="Pekao OP" sheetId="128" r:id="rId99"/>
    <sheet name="Pekao Kons." sheetId="85" r:id="rId100"/>
    <sheet name="Pekao Kons.+" sheetId="103" r:id="rId101"/>
    <sheet name="Pekao B15D" sheetId="102" r:id="rId102"/>
    <sheet name="Pekao DA2" sheetId="104" r:id="rId103"/>
    <sheet name="Pekao AS" sheetId="170" r:id="rId104"/>
    <sheet name="Pekao SG" sheetId="166" r:id="rId105"/>
    <sheet name="Pekao MIS" sheetId="214" r:id="rId106"/>
    <sheet name="Pekao OID" sheetId="220" r:id="rId107"/>
    <sheet name="PKO Akcji Nowa Europa" sheetId="171" r:id="rId108"/>
    <sheet name="PKO Obligacji Dług." sheetId="38" r:id="rId109"/>
    <sheet name="PKO Stabilnego Wzrostu" sheetId="23" r:id="rId110"/>
    <sheet name="PKO Zrównoważony" sheetId="25" r:id="rId111"/>
    <sheet name="PZU AP" sheetId="173" r:id="rId112"/>
    <sheet name="PZU AK" sheetId="174" r:id="rId113"/>
    <sheet name="PZU AMiŚS" sheetId="130" r:id="rId114"/>
    <sheet name="PZU M" sheetId="39" r:id="rId115"/>
    <sheet name="PZU ARR" sheetId="99" r:id="rId116"/>
    <sheet name="PZU PDP" sheetId="205" r:id="rId117"/>
    <sheet name="Quercus A" sheetId="101" r:id="rId118"/>
    <sheet name="Quercus OK" sheetId="143" r:id="rId119"/>
    <sheet name="Quercus GB" sheetId="144" r:id="rId120"/>
    <sheet name="Schroder ISF AO" sheetId="147" r:id="rId121"/>
    <sheet name="Schroder ISF EMDAR" sheetId="179" r:id="rId122"/>
    <sheet name="Schroder ISF EE" sheetId="146" r:id="rId123"/>
    <sheet name="Schroder ISF FME" sheetId="133" r:id="rId124"/>
    <sheet name="Schroder ISF GDG" sheetId="132" r:id="rId125"/>
    <sheet name="Schroder ISF GCHI" sheetId="135" r:id="rId126"/>
    <sheet name="Skarbiec Kons." sheetId="134" r:id="rId127"/>
    <sheet name="Skarbiec OWD" sheetId="113" r:id="rId128"/>
    <sheet name="Skarbiec MIŚS" sheetId="140" r:id="rId129"/>
    <sheet name="Skarbiec NG" sheetId="227" r:id="rId130"/>
    <sheet name="Skarbiec SW" sheetId="175" r:id="rId131"/>
    <sheet name="Skarbiec Brands" sheetId="216" r:id="rId132"/>
    <sheet name="Templeton GB" sheetId="159" r:id="rId133"/>
    <sheet name="Templeton GTR" sheetId="109" r:id="rId134"/>
    <sheet name="Templeton LA" sheetId="108" r:id="rId135"/>
    <sheet name="Generali AD" sheetId="187" r:id="rId136"/>
    <sheet name="Generali AMIŚS" sheetId="177" r:id="rId137"/>
    <sheet name="Generali ANE" sheetId="41" r:id="rId138"/>
    <sheet name="Generali UAWS" sheetId="40" r:id="rId139"/>
    <sheet name="Generali KA" sheetId="64" r:id="rId140"/>
    <sheet name="Generali KO" sheetId="110" r:id="rId141"/>
    <sheet name="Generali D" sheetId="20" r:id="rId142"/>
    <sheet name="Generali KZ" sheetId="62" r:id="rId143"/>
    <sheet name="Generali O" sheetId="26" r:id="rId144"/>
    <sheet name="Generali ONE" sheetId="105" r:id="rId145"/>
    <sheet name="Generali SW" sheetId="63" r:id="rId146"/>
    <sheet name="Generali OA" sheetId="191" r:id="rId147"/>
    <sheet name="Generali Z" sheetId="228" r:id="rId148"/>
    <sheet name="dodatkowedane" sheetId="80" r:id="rId149"/>
  </sheets>
  <definedNames>
    <definedName name="_xlnm.Print_Area" localSheetId="28">'Aktywny - Surowce i Nowe Gosp.'!$B$2:$E$73</definedName>
    <definedName name="_xlnm.Print_Area" localSheetId="34">'Allianz Obligacji Plus'!$B$2:$E$74</definedName>
    <definedName name="_xlnm.Print_Area" localSheetId="47">'Aviva Dł.Pap.Korp.'!$B$2:$E$74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5">'Fundusz Aktywny'!$B$2:$E$73</definedName>
    <definedName name="_xlnm.Print_Area" localSheetId="27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3">'Fundusz Konserwatywny'!$B$2:$E$74</definedName>
    <definedName name="_xlnm.Print_Area" localSheetId="26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4">'Fundusz Zrównoważony'!$B$2:$E$73</definedName>
    <definedName name="_xlnm.Print_Area" localSheetId="140">'Generali KO'!$B$2:$E$74</definedName>
    <definedName name="_xlnm.Print_Area" localSheetId="144">'Generali ONE'!$B$2:$E$74</definedName>
    <definedName name="_xlnm.Print_Area" localSheetId="54">'Investor Fun.Dyw. Wzr'!$B$2:$E$74</definedName>
    <definedName name="_xlnm.Print_Area" localSheetId="57">'Investor Quality'!$B$2:$E$74</definedName>
    <definedName name="_xlnm.Print_Area" localSheetId="53">'Inwestor Akcji'!$B$2:$E$74</definedName>
    <definedName name="_xlnm.Print_Area" localSheetId="80">'NN Eur.SD'!$B$2:$E$74</definedName>
    <definedName name="_xlnm.Print_Area" localSheetId="81">'NN Glob. Długu Korp.'!$B$2:$E$74</definedName>
    <definedName name="_xlnm.Print_Area" localSheetId="82">'NN Glob.SD'!$B$2:$E$74</definedName>
    <definedName name="_xlnm.Print_Area" localSheetId="91">'Pekao AGD'!$B$2:$E$74</definedName>
    <definedName name="_xlnm.Print_Area" localSheetId="101">'Pekao B15D'!$B$2:$E$74</definedName>
    <definedName name="_xlnm.Print_Area" localSheetId="102">'Pekao DA2'!$B$2:$E$74</definedName>
    <definedName name="_xlnm.Print_Area" localSheetId="97">'Pekao DS'!$B$2:$E$74</definedName>
    <definedName name="_xlnm.Print_Area" localSheetId="99">'Pekao Kons.'!$B$2:$E$74</definedName>
    <definedName name="_xlnm.Print_Area" localSheetId="100">'Pekao Kons.+'!$B$2:$E$74</definedName>
    <definedName name="_xlnm.Print_Area" localSheetId="98">'Pekao OP'!$B$2:$E$74</definedName>
    <definedName name="_xlnm.Print_Area" localSheetId="93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13">'PZU AMiŚS'!$B$2:$E$74</definedName>
    <definedName name="_xlnm.Print_Area" localSheetId="115">'PZU ARR'!$B$2:$E$74</definedName>
    <definedName name="_xlnm.Print_Area" localSheetId="114">'PZU M'!$B$2:$E$74</definedName>
    <definedName name="_xlnm.Print_Area" localSheetId="117">'Quercus A'!$B$2:$E$74</definedName>
    <definedName name="_xlnm.Print_Area" localSheetId="123">'Schroder ISF FME'!$B$2:$E$74</definedName>
    <definedName name="_xlnm.Print_Area" localSheetId="125">'Schroder ISF GCHI'!$B$2:$E$74</definedName>
    <definedName name="_xlnm.Print_Area" localSheetId="124">'Schroder ISF GDG'!$B$2:$E$74</definedName>
    <definedName name="_xlnm.Print_Area" localSheetId="126">'Skarbiec Kons.'!$B$2:$E$74</definedName>
    <definedName name="_xlnm.Print_Area" localSheetId="127">'Skarbiec OWD'!$B$2:$E$74</definedName>
    <definedName name="_xlnm.Print_Area" localSheetId="133">'Templeton GTR'!$B$2:$E$74</definedName>
    <definedName name="_xlnm.Print_Area" localSheetId="134">'Templeton LA'!$B$2:$E$74</definedName>
    <definedName name="_xlnm.Print_Area" localSheetId="30">'Zaabezpieczony - Europy Wsch.'!$B$2:$E$73</definedName>
    <definedName name="_xlnm.Print_Area" localSheetId="29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12" i="231" l="1"/>
  <c r="D71" i="231"/>
  <c r="D58" i="231"/>
  <c r="E41" i="231"/>
  <c r="E26" i="231"/>
  <c r="E17" i="231"/>
  <c r="D73" i="231" s="1"/>
  <c r="E14" i="231"/>
  <c r="D72" i="231" s="1"/>
  <c r="E12" i="230"/>
  <c r="D71" i="230"/>
  <c r="D58" i="230"/>
  <c r="E26" i="230"/>
  <c r="E41" i="230" s="1"/>
  <c r="E17" i="230"/>
  <c r="D73" i="230" s="1"/>
  <c r="E14" i="230"/>
  <c r="D72" i="230" s="1"/>
  <c r="E11" i="230"/>
  <c r="E21" i="230" s="1"/>
  <c r="E11" i="231" l="1"/>
  <c r="E21" i="231" s="1"/>
  <c r="E71" i="231" s="1"/>
  <c r="D74" i="231"/>
  <c r="D75" i="231" s="1"/>
  <c r="D74" i="230"/>
  <c r="D75" i="230" s="1"/>
  <c r="E75" i="230" s="1"/>
  <c r="E77" i="230"/>
  <c r="E69" i="230"/>
  <c r="E76" i="230"/>
  <c r="E64" i="230"/>
  <c r="E62" i="230"/>
  <c r="E71" i="230"/>
  <c r="E72" i="230"/>
  <c r="E73" i="230"/>
  <c r="E58" i="230"/>
  <c r="E26" i="84"/>
  <c r="E41" i="84"/>
  <c r="E12" i="17"/>
  <c r="E14" i="84"/>
  <c r="E14" i="60"/>
  <c r="E14" i="61"/>
  <c r="E14" i="58"/>
  <c r="E14" i="13"/>
  <c r="D64" i="7"/>
  <c r="E12" i="7"/>
  <c r="D64" i="6"/>
  <c r="E12" i="6"/>
  <c r="E12" i="217"/>
  <c r="E12" i="199"/>
  <c r="D64" i="93"/>
  <c r="E12" i="93"/>
  <c r="E12" i="94"/>
  <c r="E75" i="231" l="1"/>
  <c r="E58" i="231"/>
  <c r="E77" i="231"/>
  <c r="E72" i="231"/>
  <c r="E64" i="231"/>
  <c r="E76" i="231"/>
  <c r="E73" i="231"/>
  <c r="E62" i="231"/>
  <c r="E69" i="231"/>
  <c r="E74" i="230"/>
  <c r="D64" i="53"/>
  <c r="E12" i="53"/>
  <c r="D64" i="67"/>
  <c r="E12" i="67"/>
  <c r="D64" i="69"/>
  <c r="E12" i="69"/>
  <c r="D64" i="120"/>
  <c r="E12" i="120"/>
  <c r="E74" i="231" l="1"/>
  <c r="E12" i="121"/>
  <c r="D58" i="17"/>
  <c r="D64" i="122"/>
  <c r="D58" i="122" s="1"/>
  <c r="D74" i="122" s="1"/>
  <c r="E12" i="122"/>
  <c r="E12" i="79" l="1"/>
  <c r="D64" i="78"/>
  <c r="E12" i="78"/>
  <c r="D64" i="81"/>
  <c r="E12" i="81"/>
  <c r="D64" i="17"/>
  <c r="D64" i="16"/>
  <c r="E12" i="16"/>
  <c r="D64" i="11"/>
  <c r="E12" i="11"/>
  <c r="D64" i="10"/>
  <c r="E12" i="10"/>
  <c r="E12" i="5"/>
  <c r="D64" i="5" l="1"/>
  <c r="D64" i="4" l="1"/>
  <c r="E12" i="4"/>
  <c r="D64" i="194" l="1"/>
  <c r="E12" i="194"/>
  <c r="E12" i="1"/>
  <c r="E26" i="17" l="1"/>
  <c r="E41" i="17" s="1"/>
  <c r="E11" i="143" l="1"/>
  <c r="E21" i="143" s="1"/>
  <c r="D72" i="75" l="1"/>
  <c r="D70" i="75"/>
  <c r="D72" i="74"/>
  <c r="D70" i="74"/>
  <c r="D58" i="74" s="1"/>
  <c r="D74" i="74" s="1"/>
  <c r="D76" i="74" s="1"/>
  <c r="D72" i="73"/>
  <c r="D70" i="73"/>
  <c r="D58" i="73"/>
  <c r="D74" i="73" s="1"/>
  <c r="D76" i="73" s="1"/>
  <c r="D70" i="27"/>
  <c r="D58" i="27" l="1"/>
  <c r="D58" i="75"/>
  <c r="D74" i="75" s="1"/>
  <c r="D76" i="75" s="1"/>
  <c r="E14" i="10" l="1"/>
  <c r="E26" i="186" l="1"/>
  <c r="E41" i="186" s="1"/>
  <c r="E26" i="33"/>
  <c r="E41" i="33" s="1"/>
  <c r="D58" i="1" l="1"/>
  <c r="D64" i="84" l="1"/>
  <c r="D71" i="60"/>
  <c r="D64" i="60"/>
  <c r="D64" i="61"/>
  <c r="D71" i="58"/>
  <c r="D64" i="58"/>
  <c r="D64" i="13" l="1"/>
  <c r="D71" i="13"/>
  <c r="E26" i="58" l="1"/>
  <c r="E41" i="58"/>
  <c r="E26" i="152" l="1"/>
  <c r="E26" i="35" l="1"/>
  <c r="E41" i="35" s="1"/>
  <c r="E26" i="151"/>
  <c r="E41" i="151" s="1"/>
  <c r="E26" i="8" l="1"/>
  <c r="E41" i="8" s="1"/>
  <c r="E26" i="53"/>
  <c r="E41" i="53" s="1"/>
  <c r="D71" i="61" l="1"/>
  <c r="D64" i="9"/>
  <c r="D71" i="6" l="1"/>
  <c r="E11" i="35" l="1"/>
  <c r="E21" i="35" s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1" i="194"/>
  <c r="E11" i="4"/>
  <c r="E11" i="5"/>
  <c r="E11" i="10"/>
  <c r="E14" i="11"/>
  <c r="E11" i="11" s="1"/>
  <c r="E14" i="16"/>
  <c r="E11" i="16" s="1"/>
  <c r="E11" i="17"/>
  <c r="E11" i="81"/>
  <c r="E14" i="78"/>
  <c r="E11" i="78" s="1"/>
  <c r="E14" i="79"/>
  <c r="E11" i="79" s="1"/>
  <c r="E14" i="122"/>
  <c r="E11" i="122" s="1"/>
  <c r="E14" i="121"/>
  <c r="E11" i="121" s="1"/>
  <c r="E14" i="120"/>
  <c r="E11" i="120" s="1"/>
  <c r="E14" i="69"/>
  <c r="E11" i="69" s="1"/>
  <c r="E14" i="67"/>
  <c r="E11" i="67" s="1"/>
  <c r="E11" i="61"/>
  <c r="E11" i="53"/>
  <c r="E11" i="94"/>
  <c r="E11" i="93"/>
  <c r="E11" i="199"/>
  <c r="E21" i="199" s="1"/>
  <c r="E11" i="217"/>
  <c r="E21" i="217" s="1"/>
  <c r="E69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186"/>
  <c r="E21" i="186" s="1"/>
  <c r="E11" i="153"/>
  <c r="E21" i="153" s="1"/>
  <c r="E11" i="47"/>
  <c r="E21" i="47" s="1"/>
  <c r="E11" i="27"/>
  <c r="E21" i="27" s="1"/>
  <c r="E70" i="27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70" i="75" l="1"/>
  <c r="E58" i="75"/>
  <c r="E74" i="75" s="1"/>
  <c r="E76" i="75" s="1"/>
  <c r="E70" i="74"/>
  <c r="E58" i="74"/>
  <c r="E74" i="74" s="1"/>
  <c r="E76" i="74" s="1"/>
  <c r="E70" i="73"/>
  <c r="E58" i="73"/>
  <c r="E74" i="73" s="1"/>
  <c r="E76" i="73" s="1"/>
  <c r="E21" i="16"/>
  <c r="E21" i="7"/>
  <c r="E21" i="69"/>
  <c r="E21" i="120"/>
  <c r="E21" i="79"/>
  <c r="E21" i="11"/>
  <c r="E21" i="61"/>
  <c r="E71" i="61" s="1"/>
  <c r="E21" i="58"/>
  <c r="E71" i="58" s="1"/>
  <c r="E21" i="8"/>
  <c r="E21" i="84"/>
  <c r="E21" i="9"/>
  <c r="E21" i="6"/>
  <c r="E21" i="95"/>
  <c r="E21" i="67"/>
  <c r="E21" i="121"/>
  <c r="E77" i="121" s="1"/>
  <c r="E21" i="122"/>
  <c r="E21" i="17"/>
  <c r="E21" i="4"/>
  <c r="E21" i="60"/>
  <c r="E71" i="60" s="1"/>
  <c r="E21" i="13"/>
  <c r="E71" i="13" s="1"/>
  <c r="E21" i="94"/>
  <c r="E21" i="53"/>
  <c r="E21" i="10"/>
  <c r="E21" i="194"/>
  <c r="E21" i="81"/>
  <c r="E21" i="93"/>
  <c r="E21" i="78"/>
  <c r="E21" i="5"/>
  <c r="E58" i="17" l="1"/>
  <c r="E64" i="17"/>
  <c r="E73" i="17"/>
  <c r="E62" i="121"/>
  <c r="E76" i="12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61"/>
  <c r="E41" i="61" s="1"/>
  <c r="E26" i="60"/>
  <c r="E41" i="60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153"/>
  <c r="E41" i="153" s="1"/>
  <c r="E26" i="47"/>
  <c r="E41" i="47" s="1"/>
  <c r="E26" i="27"/>
  <c r="E41" i="27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99"/>
  <c r="E41" i="99" s="1"/>
  <c r="E26" i="205"/>
  <c r="E26" i="101"/>
  <c r="E41" i="101" s="1"/>
  <c r="E26" i="143"/>
  <c r="E41" i="143" s="1"/>
  <c r="E26" i="144"/>
  <c r="E41" i="144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58" i="220"/>
  <c r="E64" i="218" l="1"/>
  <c r="E74" i="220"/>
  <c r="E75" i="220" s="1"/>
  <c r="E64" i="220"/>
  <c r="D71" i="8" l="1"/>
  <c r="D73" i="10" l="1"/>
  <c r="D73" i="11"/>
  <c r="D73" i="17"/>
  <c r="D73" i="69"/>
  <c r="D73" i="7"/>
  <c r="D64" i="48"/>
  <c r="D58" i="48" s="1"/>
  <c r="D73" i="48"/>
  <c r="D64" i="196"/>
  <c r="D58" i="196" s="1"/>
  <c r="D73" i="196"/>
  <c r="D64" i="55"/>
  <c r="D58" i="55" s="1"/>
  <c r="D73" i="55"/>
  <c r="D64" i="37"/>
  <c r="D58" i="37" s="1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58" i="177" s="1"/>
  <c r="E58" i="177" s="1"/>
  <c r="E64" i="177" s="1"/>
  <c r="D73" i="177"/>
  <c r="D64" i="110"/>
  <c r="D58" i="110" s="1"/>
  <c r="D73" i="110"/>
  <c r="D64" i="20"/>
  <c r="D58" i="20" s="1"/>
  <c r="E58" i="20" s="1"/>
  <c r="E64" i="20" s="1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4"/>
  <c r="D72" i="213"/>
  <c r="D72" i="212"/>
  <c r="D72" i="211"/>
  <c r="D72" i="210"/>
  <c r="D72" i="209"/>
  <c r="D72" i="205"/>
  <c r="D72" i="201"/>
  <c r="D72" i="202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81"/>
  <c r="D58" i="78"/>
  <c r="D58" i="79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4"/>
  <c r="D72" i="143"/>
  <c r="D72" i="101"/>
  <c r="D72" i="99"/>
  <c r="D72" i="39"/>
  <c r="D72" i="130"/>
  <c r="D72" i="174"/>
  <c r="D72" i="173"/>
  <c r="D72" i="25"/>
  <c r="D72" i="23"/>
  <c r="D72" i="38"/>
  <c r="D72" i="171"/>
  <c r="D72" i="166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E72" i="4" s="1"/>
  <c r="D72" i="194"/>
  <c r="E69" i="53"/>
  <c r="E64" i="53"/>
  <c r="D74" i="13" l="1"/>
  <c r="D75" i="13" s="1"/>
  <c r="D74" i="8"/>
  <c r="D74" i="194"/>
  <c r="D74" i="60"/>
  <c r="D75" i="60" s="1"/>
  <c r="D74" i="61"/>
  <c r="D75" i="61" s="1"/>
  <c r="D74" i="58"/>
  <c r="D74" i="95"/>
  <c r="D75" i="95" s="1"/>
  <c r="D74" i="199"/>
  <c r="E72" i="199"/>
  <c r="D74" i="78"/>
  <c r="D75" i="78" s="1"/>
  <c r="D74" i="6"/>
  <c r="D75" i="6" s="1"/>
  <c r="D75" i="58"/>
  <c r="D74" i="196"/>
  <c r="D75" i="196" s="1"/>
  <c r="E58" i="196"/>
  <c r="E64" i="196" s="1"/>
  <c r="D74" i="120"/>
  <c r="D75" i="120" s="1"/>
  <c r="D74" i="4"/>
  <c r="D75" i="4" s="1"/>
  <c r="D75" i="194"/>
  <c r="E58" i="37"/>
  <c r="E64" i="37" s="1"/>
  <c r="E58" i="110"/>
  <c r="E64" i="110" s="1"/>
  <c r="E58" i="153"/>
  <c r="E64" i="153" s="1"/>
  <c r="E72" i="93"/>
  <c r="D72" i="69"/>
  <c r="D74" i="69" s="1"/>
  <c r="D75" i="69" s="1"/>
  <c r="E73" i="6"/>
  <c r="D72" i="94"/>
  <c r="D74" i="94" s="1"/>
  <c r="D75" i="94" s="1"/>
  <c r="D58" i="9"/>
  <c r="D74" i="9" s="1"/>
  <c r="D75" i="9" s="1"/>
  <c r="D72" i="8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64" i="99"/>
  <c r="D58" i="99" s="1"/>
  <c r="D74" i="99" s="1"/>
  <c r="D75" i="99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E64" i="25" s="1"/>
  <c r="D64" i="38"/>
  <c r="D58" i="38" s="1"/>
  <c r="D64" i="171"/>
  <c r="D58" i="171" s="1"/>
  <c r="D64" i="214"/>
  <c r="D58" i="214" s="1"/>
  <c r="E58" i="214" s="1"/>
  <c r="D64" i="166"/>
  <c r="D58" i="166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74" i="103" s="1"/>
  <c r="D75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4" i="17" s="1"/>
  <c r="E71" i="95"/>
  <c r="E64" i="95"/>
  <c r="E58" i="95"/>
  <c r="E73" i="95"/>
  <c r="D75" i="122"/>
  <c r="E58" i="63"/>
  <c r="D75" i="199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27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2" i="1"/>
  <c r="D74" i="1" s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74" i="143"/>
  <c r="D75" i="143" s="1"/>
  <c r="D64" i="85"/>
  <c r="D58" i="85" s="1"/>
  <c r="D64" i="128"/>
  <c r="D64" i="46"/>
  <c r="D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D64" i="188"/>
  <c r="D58" i="188" s="1"/>
  <c r="E58" i="188" s="1"/>
  <c r="D64" i="42"/>
  <c r="D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4" i="146"/>
  <c r="D76" i="146" s="1"/>
  <c r="E64" i="143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D75" i="121" s="1"/>
  <c r="E75" i="121" s="1"/>
  <c r="E64" i="81"/>
  <c r="E69" i="81"/>
  <c r="E58" i="81"/>
  <c r="E69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D74" i="25"/>
  <c r="D75" i="25" s="1"/>
  <c r="E73" i="177"/>
  <c r="E74" i="177" s="1"/>
  <c r="E75" i="177" s="1"/>
  <c r="E73" i="37"/>
  <c r="E58" i="103"/>
  <c r="E73" i="217"/>
  <c r="E64" i="217"/>
  <c r="E72" i="194"/>
  <c r="D74" i="163"/>
  <c r="D75" i="163" s="1"/>
  <c r="E74" i="134"/>
  <c r="E75" i="134" s="1"/>
  <c r="E73" i="153"/>
  <c r="E74" i="153" s="1"/>
  <c r="E75" i="153" s="1"/>
  <c r="D74" i="205"/>
  <c r="D75" i="205" s="1"/>
  <c r="D74" i="216"/>
  <c r="D75" i="216" s="1"/>
  <c r="E73" i="20"/>
  <c r="E74" i="20" s="1"/>
  <c r="E75" i="20" s="1"/>
  <c r="E73" i="55"/>
  <c r="E58" i="26"/>
  <c r="D74" i="26"/>
  <c r="D75" i="26" s="1"/>
  <c r="E58" i="164"/>
  <c r="D74" i="164"/>
  <c r="D75" i="164" s="1"/>
  <c r="E58" i="161"/>
  <c r="D74" i="161"/>
  <c r="D75" i="161" s="1"/>
  <c r="E73" i="110"/>
  <c r="E73" i="90"/>
  <c r="E73" i="196"/>
  <c r="E74" i="196" s="1"/>
  <c r="E75" i="196" s="1"/>
  <c r="D74" i="79"/>
  <c r="D75" i="79" s="1"/>
  <c r="E74" i="25" l="1"/>
  <c r="E75" i="25" s="1"/>
  <c r="D74" i="170"/>
  <c r="D75" i="170" s="1"/>
  <c r="D74" i="36"/>
  <c r="D75" i="36" s="1"/>
  <c r="D74" i="28"/>
  <c r="D75" i="28" s="1"/>
  <c r="D75" i="8"/>
  <c r="E58" i="99"/>
  <c r="E72" i="81"/>
  <c r="E74" i="4"/>
  <c r="E75" i="4" s="1"/>
  <c r="E58" i="174"/>
  <c r="E64" i="174" s="1"/>
  <c r="E72" i="67"/>
  <c r="E74" i="67" s="1"/>
  <c r="E75" i="67" s="1"/>
  <c r="E58" i="129"/>
  <c r="E74" i="6"/>
  <c r="E75" i="6" s="1"/>
  <c r="E72" i="69"/>
  <c r="E74" i="69" s="1"/>
  <c r="E75" i="69" s="1"/>
  <c r="E58" i="88"/>
  <c r="D75" i="53"/>
  <c r="E75" i="53" s="1"/>
  <c r="E74" i="110"/>
  <c r="E75" i="110" s="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72" i="78"/>
  <c r="E64" i="78"/>
  <c r="E58" i="102"/>
  <c r="E74" i="102" s="1"/>
  <c r="E75" i="102" s="1"/>
  <c r="D74" i="46"/>
  <c r="D75" i="46" s="1"/>
  <c r="E74" i="163"/>
  <c r="E75" i="16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D74" i="113"/>
  <c r="D75" i="113" s="1"/>
  <c r="E58" i="113"/>
  <c r="E58" i="144"/>
  <c r="D74" i="144"/>
  <c r="D75" i="144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5" i="17"/>
  <c r="E69" i="16"/>
  <c r="E72" i="16"/>
  <c r="E64" i="16"/>
  <c r="E58" i="16"/>
  <c r="E58" i="11"/>
  <c r="E69" i="10"/>
  <c r="E74" i="5"/>
  <c r="E75" i="5" s="1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89"/>
  <c r="E74" i="89"/>
  <c r="E75" i="89" s="1"/>
  <c r="E64" i="88"/>
  <c r="E74" i="88"/>
  <c r="E75" i="88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3" i="93"/>
  <c r="E74" i="93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12"/>
  <c r="E75" i="212" s="1"/>
  <c r="E74" i="202"/>
  <c r="E75" i="202" s="1"/>
  <c r="E64" i="202"/>
  <c r="E64" i="129"/>
  <c r="E74" i="129"/>
  <c r="E75" i="129" s="1"/>
  <c r="E74" i="30"/>
  <c r="E75" i="30" s="1"/>
  <c r="E64" i="30"/>
  <c r="E75" i="42"/>
  <c r="E64" i="49"/>
  <c r="E74" i="49"/>
  <c r="E75" i="4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75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64"/>
  <c r="E74" i="64"/>
  <c r="E75" i="64" s="1"/>
  <c r="E64" i="191"/>
  <c r="E74" i="191"/>
  <c r="E75" i="191" s="1"/>
  <c r="E64" i="167"/>
  <c r="E74" i="167"/>
  <c r="E75" i="167" s="1"/>
  <c r="E64" i="210"/>
  <c r="E74" i="210"/>
  <c r="E75" i="210" s="1"/>
  <c r="E74" i="99"/>
  <c r="E75" i="99" s="1"/>
  <c r="E64" i="99"/>
  <c r="E74" i="28"/>
  <c r="E75" i="28" s="1"/>
  <c r="E64" i="28"/>
  <c r="E74" i="136"/>
  <c r="E75" i="136" s="1"/>
  <c r="E74" i="195"/>
  <c r="E75" i="195" s="1"/>
  <c r="E74" i="22"/>
  <c r="E75" i="22" s="1"/>
  <c r="E64" i="22"/>
  <c r="E74" i="60" l="1"/>
  <c r="E74" i="13"/>
  <c r="E75" i="13" s="1"/>
  <c r="E74" i="61"/>
  <c r="E75" i="61" s="1"/>
  <c r="E74" i="58"/>
  <c r="E75" i="58" s="1"/>
  <c r="E74" i="201"/>
  <c r="E75" i="201" s="1"/>
  <c r="E64" i="102"/>
  <c r="D74" i="128"/>
  <c r="D75" i="128" s="1"/>
  <c r="E74" i="121"/>
  <c r="E74" i="9"/>
  <c r="E75" i="9" s="1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5" i="60"/>
  <c r="E74" i="16"/>
  <c r="E75" i="16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  <c r="E11" i="1"/>
  <c r="E21" i="1" s="1"/>
  <c r="E66" i="1" s="1"/>
  <c r="E73" i="1" l="1"/>
  <c r="E59" i="1"/>
  <c r="E72" i="1"/>
  <c r="E58" i="1"/>
  <c r="E69" i="1"/>
  <c r="E71" i="1"/>
  <c r="E74" i="1" l="1"/>
  <c r="E75" i="1" s="1"/>
</calcChain>
</file>

<file path=xl/sharedStrings.xml><?xml version="1.0" encoding="utf-8"?>
<sst xmlns="http://schemas.openxmlformats.org/spreadsheetml/2006/main" count="19673" uniqueCount="264">
  <si>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</si>
  <si>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</si>
  <si>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</si>
  <si>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</si>
  <si>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</si>
  <si>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</si>
  <si>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</si>
  <si>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</si>
  <si>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</si>
  <si>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</si>
  <si>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</si>
  <si>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</si>
  <si>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</si>
  <si>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</si>
  <si>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</si>
  <si>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</si>
  <si>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</si>
  <si>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</si>
  <si>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</si>
  <si>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</si>
  <si>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</si>
  <si>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</si>
  <si>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</si>
  <si>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</si>
  <si>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</si>
  <si>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</si>
  <si>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</si>
  <si>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</si>
  <si>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</si>
  <si>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</si>
  <si>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</si>
  <si>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</si>
  <si>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</si>
  <si>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</si>
  <si>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</si>
  <si>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</si>
  <si>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</si>
  <si>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</si>
  <si>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</si>
  <si>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</si>
  <si>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</si>
  <si>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</si>
  <si>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</si>
  <si>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</si>
  <si>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</si>
  <si>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</si>
  <si>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</si>
  <si>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</si>
  <si>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</si>
  <si>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</si>
  <si>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</si>
  <si>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</si>
  <si>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</si>
  <si>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</si>
  <si>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</si>
  <si>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</si>
  <si>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</si>
  <si>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</si>
  <si>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</si>
  <si>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</si>
  <si>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</si>
  <si>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</si>
  <si>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</si>
  <si>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</si>
  <si>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</si>
  <si>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</si>
  <si>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</si>
  <si>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</si>
  <si>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</si>
  <si>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</si>
  <si>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</si>
  <si>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</si>
  <si>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</si>
  <si>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</si>
  <si>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</si>
  <si>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</si>
  <si>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</si>
  <si>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</si>
  <si>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</si>
  <si>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</si>
  <si>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</si>
  <si>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</si>
  <si>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</si>
  <si>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</si>
  <si>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</si>
  <si>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</si>
  <si>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</si>
  <si>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</si>
  <si>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</si>
  <si>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</si>
  <si>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</si>
  <si>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</si>
  <si>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</si>
  <si>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</si>
  <si>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</si>
  <si>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</si>
  <si>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</si>
  <si>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</si>
  <si>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</si>
  <si>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</si>
  <si>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</si>
  <si>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</si>
  <si>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</si>
  <si>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</si>
  <si>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</si>
  <si>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</si>
  <si>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</si>
  <si>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</si>
  <si>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</si>
  <si>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</si>
  <si>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</si>
  <si>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</si>
  <si>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</si>
  <si>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</si>
  <si>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</si>
  <si>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</si>
  <si>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</si>
  <si>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</si>
  <si>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</si>
  <si>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</si>
  <si>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</si>
  <si>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</si>
  <si>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</si>
  <si>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</si>
  <si>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</si>
  <si>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</si>
  <si>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</si>
  <si>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</si>
  <si>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</si>
  <si>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</si>
  <si>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</si>
  <si>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</si>
  <si>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</si>
  <si>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</si>
  <si>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</si>
  <si>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</si>
  <si>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</si>
  <si>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</si>
  <si>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</si>
  <si>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</si>
  <si>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</si>
  <si>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</si>
  <si>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</si>
  <si>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</si>
  <si>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</si>
  <si>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</si>
  <si>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</si>
  <si>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</si>
  <si>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</si>
  <si>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</si>
  <si>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</si>
  <si>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</si>
  <si>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</si>
  <si>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</si>
  <si>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</si>
  <si>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</si>
  <si>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</si>
  <si>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</si>
  <si>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</si>
  <si>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</si>
  <si>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</si>
  <si>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</si>
  <si>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</si>
  <si>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</si>
  <si>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</si>
  <si>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</si>
  <si>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</si>
  <si>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</si>
  <si>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</si>
  <si>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</si>
  <si>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</si>
  <si>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</si>
  <si>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</si>
  <si>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</si>
  <si>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</si>
  <si>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</si>
  <si>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</si>
  <si>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</si>
  <si>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</si>
  <si>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</si>
  <si>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</si>
  <si>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</si>
  <si>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</si>
  <si>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</si>
  <si>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</si>
  <si>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</si>
  <si>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</si>
  <si>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</si>
  <si>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</si>
  <si>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</si>
  <si>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</si>
  <si>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</si>
  <si>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</si>
  <si>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</si>
  <si>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</si>
  <si>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</si>
  <si>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</si>
  <si>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</si>
  <si>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</si>
  <si>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</si>
  <si>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</si>
  <si>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</si>
  <si>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</si>
  <si>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</si>
  <si>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</si>
  <si>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</si>
  <si>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</si>
  <si>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</si>
  <si>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</si>
  <si>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</si>
  <si>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</si>
  <si>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</si>
  <si>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</si>
  <si>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</si>
  <si>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</si>
  <si>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</si>
  <si>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</si>
  <si>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</si>
  <si>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</si>
  <si>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</si>
  <si>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</si>
  <si>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</si>
  <si>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</si>
  <si>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</si>
  <si>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</si>
  <si>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</si>
  <si>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</si>
  <si>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</si>
  <si>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</si>
  <si>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</si>
  <si>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</si>
  <si>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</si>
  <si>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</si>
  <si>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</si>
  <si>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</si>
  <si>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</si>
  <si>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</si>
  <si>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</si>
  <si>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</si>
  <si>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</si>
  <si>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</si>
  <si>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</si>
  <si>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</si>
  <si>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China A-Shares</t>
  </si>
  <si>
    <t>Allianz Pekao Bazowy 15 Dywidendowy</t>
  </si>
  <si>
    <t>Allianz Skarbiec Nowej Generacji</t>
  </si>
  <si>
    <t>30-06-2021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</si>
  <si>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</si>
  <si>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</si>
  <si>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</si>
  <si>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</si>
  <si>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</si>
  <si>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>Allianz Investor Fundamentalny Dywidend i Wzrostu</t>
  </si>
  <si>
    <t>Allianz Investor TOP 25 Małych i Średnich Spółek</t>
  </si>
  <si>
    <t>Allianz ESALIENS Medycyny i Nowych Technologii</t>
  </si>
  <si>
    <t>Allianz NN Stabilny Globalnej Dywersyfikacji</t>
  </si>
  <si>
    <t>31-12-2021</t>
  </si>
  <si>
    <t>Allianz PZU Akcji Polskich</t>
  </si>
  <si>
    <t>SPORZĄDZONE NA DZIEŃ 30-06-2022</t>
  </si>
  <si>
    <t>30-06-2022</t>
  </si>
  <si>
    <t xml:space="preserve"> </t>
  </si>
  <si>
    <t>Fundusz Polskich Obligacji Skarbowych Bis</t>
  </si>
  <si>
    <t>Fundusz Zachowawczy</t>
  </si>
  <si>
    <t>NA DZIEŃ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</si>
</sst>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4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6" applyNumberFormat="0" applyFont="0" applyAlignment="0" applyProtection="0"/>
    <xf numFmtId="0" fontId="24" fillId="0" borderId="65" applyNumberFormat="0" applyFill="0" applyAlignment="0" applyProtection="0"/>
    <xf numFmtId="0" fontId="23" fillId="20" borderId="63" applyNumberFormat="0" applyAlignment="0" applyProtection="0"/>
    <xf numFmtId="0" fontId="14" fillId="20" borderId="64" applyNumberFormat="0" applyAlignment="0" applyProtection="0"/>
    <xf numFmtId="0" fontId="13" fillId="7" borderId="63" applyNumberFormat="0" applyAlignment="0" applyProtection="0"/>
    <xf numFmtId="0" fontId="4" fillId="0" borderId="0"/>
    <xf numFmtId="0" fontId="22" fillId="23" borderId="70" applyNumberFormat="0" applyFont="0" applyAlignment="0" applyProtection="0"/>
    <xf numFmtId="0" fontId="24" fillId="0" borderId="69" applyNumberFormat="0" applyFill="0" applyAlignment="0" applyProtection="0"/>
    <xf numFmtId="0" fontId="23" fillId="20" borderId="67" applyNumberFormat="0" applyAlignment="0" applyProtection="0"/>
    <xf numFmtId="0" fontId="14" fillId="20" borderId="68" applyNumberFormat="0" applyAlignment="0" applyProtection="0"/>
    <xf numFmtId="0" fontId="13" fillId="7" borderId="67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4" applyNumberFormat="0" applyAlignment="0" applyProtection="0"/>
    <xf numFmtId="0" fontId="41" fillId="30" borderId="77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1" applyNumberFormat="0" applyFill="0" applyAlignment="0" applyProtection="0"/>
    <xf numFmtId="0" fontId="45" fillId="0" borderId="72" applyNumberFormat="0" applyFill="0" applyAlignment="0" applyProtection="0"/>
    <xf numFmtId="0" fontId="46" fillId="0" borderId="7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4" applyNumberFormat="0" applyAlignment="0" applyProtection="0"/>
    <xf numFmtId="0" fontId="48" fillId="0" borderId="76" applyNumberFormat="0" applyFill="0" applyAlignment="0" applyProtection="0"/>
    <xf numFmtId="0" fontId="49" fillId="27" borderId="0" applyNumberFormat="0" applyBorder="0" applyAlignment="0" applyProtection="0"/>
    <xf numFmtId="0" fontId="36" fillId="31" borderId="78" applyNumberFormat="0" applyFont="0" applyAlignment="0" applyProtection="0"/>
    <xf numFmtId="0" fontId="50" fillId="29" borderId="75" applyNumberFormat="0" applyAlignment="0" applyProtection="0"/>
    <xf numFmtId="0" fontId="51" fillId="0" borderId="0" applyNumberFormat="0" applyFill="0" applyBorder="0" applyAlignment="0" applyProtection="0"/>
    <xf numFmtId="0" fontId="52" fillId="0" borderId="7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8" applyNumberFormat="0" applyFont="0" applyAlignment="0" applyProtection="0"/>
    <xf numFmtId="0" fontId="4" fillId="31" borderId="78" applyNumberFormat="0" applyFont="0" applyAlignment="0" applyProtection="0"/>
    <xf numFmtId="0" fontId="57" fillId="0" borderId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2" fillId="23" borderId="92" applyNumberFormat="0" applyFont="0" applyAlignment="0" applyProtection="0"/>
    <xf numFmtId="0" fontId="24" fillId="0" borderId="91" applyNumberFormat="0" applyFill="0" applyAlignment="0" applyProtection="0"/>
    <xf numFmtId="0" fontId="14" fillId="20" borderId="90" applyNumberFormat="0" applyAlignment="0" applyProtection="0"/>
    <xf numFmtId="0" fontId="22" fillId="23" borderId="92" applyNumberFormat="0" applyFont="0" applyAlignment="0" applyProtection="0"/>
    <xf numFmtId="0" fontId="22" fillId="23" borderId="92" applyNumberFormat="0" applyFont="0" applyAlignment="0" applyProtection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3" fillId="20" borderId="89" applyNumberFormat="0" applyAlignment="0" applyProtection="0"/>
    <xf numFmtId="0" fontId="13" fillId="7" borderId="89" applyNumberFormat="0" applyAlignment="0" applyProtection="0"/>
    <xf numFmtId="0" fontId="4" fillId="0" borderId="0"/>
    <xf numFmtId="0" fontId="4" fillId="31" borderId="78" applyNumberFormat="0" applyFont="0" applyAlignment="0" applyProtection="0"/>
    <xf numFmtId="0" fontId="3" fillId="0" borderId="0"/>
    <xf numFmtId="0" fontId="4" fillId="0" borderId="0"/>
    <xf numFmtId="0" fontId="58" fillId="0" borderId="0"/>
    <xf numFmtId="0" fontId="59" fillId="0" borderId="0"/>
    <xf numFmtId="0" fontId="2" fillId="0" borderId="0"/>
    <xf numFmtId="9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" fillId="0" borderId="0"/>
    <xf numFmtId="0" fontId="64" fillId="0" borderId="0"/>
    <xf numFmtId="0" fontId="65" fillId="0" borderId="0"/>
    <xf numFmtId="0" fontId="66" fillId="0" borderId="0"/>
    <xf numFmtId="0" fontId="6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7" fillId="0" borderId="0"/>
    <xf numFmtId="0" fontId="1" fillId="0" borderId="0"/>
    <xf numFmtId="0" fontId="62" fillId="0" borderId="0"/>
    <xf numFmtId="0" fontId="62" fillId="0" borderId="0"/>
  </cellStyleXfs>
  <cellXfs count="417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7" xfId="0" applyFont="1" applyFill="1" applyBorder="1" applyAlignment="1">
      <alignment horizontal="center"/>
    </xf>
    <xf numFmtId="0" fontId="9" fillId="24" borderId="18" xfId="0" applyNumberFormat="1" applyFont="1" applyFill="1" applyBorder="1" applyAlignment="1">
      <alignment wrapText="1"/>
    </xf>
    <xf numFmtId="0" fontId="9" fillId="24" borderId="20" xfId="0" applyFont="1" applyFill="1" applyBorder="1" applyAlignment="1">
      <alignment horizontal="center"/>
    </xf>
    <xf numFmtId="0" fontId="9" fillId="24" borderId="19" xfId="0" applyNumberFormat="1" applyFont="1" applyFill="1" applyBorder="1" applyAlignment="1">
      <alignment wrapText="1"/>
    </xf>
    <xf numFmtId="4" fontId="5" fillId="24" borderId="27" xfId="0" applyNumberFormat="1" applyFont="1" applyFill="1" applyBorder="1" applyAlignment="1">
      <alignment horizontal="center" wrapText="1"/>
    </xf>
    <xf numFmtId="4" fontId="5" fillId="24" borderId="28" xfId="0" applyNumberFormat="1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center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Font="1" applyFill="1" applyBorder="1"/>
    <xf numFmtId="0" fontId="8" fillId="24" borderId="33" xfId="0" applyNumberFormat="1" applyFont="1" applyFill="1" applyBorder="1" applyAlignment="1">
      <alignment wrapText="1"/>
    </xf>
    <xf numFmtId="4" fontId="8" fillId="24" borderId="33" xfId="0" applyNumberFormat="1" applyFont="1" applyFill="1" applyBorder="1"/>
    <xf numFmtId="10" fontId="8" fillId="24" borderId="34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8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164" fontId="30" fillId="0" borderId="0" xfId="35" applyNumberFormat="1" applyFont="1"/>
    <xf numFmtId="0" fontId="30" fillId="0" borderId="0" xfId="35" applyFont="1"/>
    <xf numFmtId="0" fontId="30" fillId="0" borderId="43" xfId="35" applyFont="1" applyBorder="1"/>
    <xf numFmtId="0" fontId="30" fillId="0" borderId="0" xfId="35" applyFont="1" applyBorder="1"/>
    <xf numFmtId="164" fontId="31" fillId="0" borderId="44" xfId="35" applyNumberFormat="1" applyFont="1" applyBorder="1" applyAlignment="1">
      <alignment horizontal="center"/>
    </xf>
    <xf numFmtId="164" fontId="31" fillId="0" borderId="45" xfId="35" applyNumberFormat="1" applyFont="1" applyBorder="1" applyAlignment="1">
      <alignment horizontal="center"/>
    </xf>
    <xf numFmtId="0" fontId="30" fillId="0" borderId="46" xfId="35" applyFont="1" applyBorder="1"/>
    <xf numFmtId="0" fontId="30" fillId="0" borderId="47" xfId="35" applyFont="1" applyBorder="1"/>
    <xf numFmtId="164" fontId="31" fillId="0" borderId="48" xfId="35" applyNumberFormat="1" applyFont="1" applyBorder="1" applyAlignment="1">
      <alignment horizontal="center"/>
    </xf>
    <xf numFmtId="164" fontId="31" fillId="0" borderId="49" xfId="35" applyNumberFormat="1" applyFont="1" applyBorder="1" applyAlignment="1">
      <alignment horizontal="center"/>
    </xf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1" fillId="0" borderId="43" xfId="35" applyFont="1" applyBorder="1"/>
    <xf numFmtId="0" fontId="31" fillId="0" borderId="0" xfId="35" applyFont="1" applyBorder="1"/>
    <xf numFmtId="164" fontId="31" fillId="0" borderId="44" xfId="35" applyNumberFormat="1" applyFont="1" applyFill="1" applyBorder="1"/>
    <xf numFmtId="164" fontId="31" fillId="0" borderId="44" xfId="35" applyNumberFormat="1" applyFont="1" applyBorder="1"/>
    <xf numFmtId="164" fontId="31" fillId="0" borderId="45" xfId="35" applyNumberFormat="1" applyFont="1" applyBorder="1"/>
    <xf numFmtId="4" fontId="30" fillId="0" borderId="0" xfId="35" applyNumberFormat="1" applyFont="1"/>
    <xf numFmtId="0" fontId="31" fillId="0" borderId="29" xfId="35" applyFont="1" applyBorder="1"/>
    <xf numFmtId="0" fontId="31" fillId="0" borderId="41" xfId="35" applyFont="1" applyBorder="1"/>
    <xf numFmtId="164" fontId="31" fillId="0" borderId="42" xfId="35" applyNumberFormat="1" applyFont="1" applyBorder="1"/>
    <xf numFmtId="164" fontId="31" fillId="0" borderId="37" xfId="35" applyNumberFormat="1" applyFont="1" applyBorder="1"/>
    <xf numFmtId="0" fontId="31" fillId="0" borderId="46" xfId="35" applyFont="1" applyBorder="1"/>
    <xf numFmtId="0" fontId="31" fillId="0" borderId="47" xfId="35" applyFont="1" applyBorder="1"/>
    <xf numFmtId="164" fontId="31" fillId="0" borderId="48" xfId="35" applyNumberFormat="1" applyFont="1" applyBorder="1"/>
    <xf numFmtId="164" fontId="31" fillId="0" borderId="49" xfId="35" applyNumberFormat="1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0" fontId="8" fillId="24" borderId="31" xfId="37" applyNumberFormat="1" applyFont="1" applyFill="1" applyBorder="1"/>
    <xf numFmtId="164" fontId="0" fillId="0" borderId="0" xfId="0" applyNumberFormat="1"/>
    <xf numFmtId="0" fontId="9" fillId="24" borderId="39" xfId="0" applyFont="1" applyFill="1" applyBorder="1" applyAlignment="1">
      <alignment wrapText="1"/>
    </xf>
    <xf numFmtId="0" fontId="9" fillId="24" borderId="40" xfId="0" applyFont="1" applyFill="1" applyBorder="1" applyAlignment="1">
      <alignment wrapText="1"/>
    </xf>
    <xf numFmtId="164" fontId="22" fillId="0" borderId="0" xfId="35" applyNumberFormat="1"/>
    <xf numFmtId="4" fontId="22" fillId="0" borderId="0" xfId="35" applyNumberFormat="1"/>
    <xf numFmtId="4" fontId="0" fillId="0" borderId="0" xfId="0" applyNumberFormat="1"/>
    <xf numFmtId="164" fontId="22" fillId="0" borderId="0" xfId="35" applyNumberFormat="1" applyAlignment="1">
      <alignment horizontal="right"/>
    </xf>
    <xf numFmtId="164" fontId="32" fillId="0" borderId="44" xfId="35" applyNumberFormat="1" applyFont="1" applyFill="1" applyBorder="1"/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7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30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4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32" xfId="0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8" fillId="24" borderId="60" xfId="0" applyFont="1" applyFill="1" applyBorder="1"/>
    <xf numFmtId="0" fontId="8" fillId="24" borderId="61" xfId="0" applyNumberFormat="1" applyFont="1" applyFill="1" applyBorder="1" applyAlignment="1">
      <alignment wrapText="1"/>
    </xf>
    <xf numFmtId="4" fontId="8" fillId="24" borderId="61" xfId="0" applyNumberFormat="1" applyFont="1" applyFill="1" applyBorder="1"/>
    <xf numFmtId="10" fontId="8" fillId="24" borderId="62" xfId="37" applyNumberFormat="1" applyFont="1" applyFill="1" applyBorder="1"/>
    <xf numFmtId="0" fontId="8" fillId="24" borderId="17" xfId="0" applyFont="1" applyFill="1" applyBorder="1"/>
    <xf numFmtId="0" fontId="8" fillId="24" borderId="18" xfId="0" applyNumberFormat="1" applyFont="1" applyFill="1" applyBorder="1" applyAlignment="1">
      <alignment wrapText="1"/>
    </xf>
    <xf numFmtId="4" fontId="8" fillId="24" borderId="18" xfId="0" applyNumberFormat="1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9" xfId="0" applyNumberFormat="1" applyFont="1" applyFill="1" applyBorder="1" applyAlignment="1">
      <alignment wrapText="1"/>
    </xf>
    <xf numFmtId="4" fontId="4" fillId="24" borderId="55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9" fillId="24" borderId="32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60" xfId="0" applyFont="1" applyFill="1" applyBorder="1" applyAlignment="1">
      <alignment horizontal="left"/>
    </xf>
    <xf numFmtId="0" fontId="8" fillId="24" borderId="32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4" fontId="4" fillId="0" borderId="0" xfId="35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3" fillId="0" borderId="0" xfId="0" applyNumberFormat="1" applyFont="1" applyFill="1"/>
    <xf numFmtId="164" fontId="0" fillId="0" borderId="0" xfId="0" applyNumberForma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164" fontId="33" fillId="0" borderId="0" xfId="0" applyNumberFormat="1" applyFont="1"/>
    <xf numFmtId="2" fontId="33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left"/>
    </xf>
    <xf numFmtId="164" fontId="22" fillId="0" borderId="0" xfId="35" applyNumberFormat="1" applyAlignment="1">
      <alignment horizontal="left"/>
    </xf>
    <xf numFmtId="169" fontId="0" fillId="0" borderId="0" xfId="0" applyNumberFormat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9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8" fillId="24" borderId="38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9" fillId="24" borderId="8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0" xfId="35" applyNumberFormat="1" applyFont="1"/>
    <xf numFmtId="4" fontId="8" fillId="0" borderId="0" xfId="35" applyNumberFormat="1" applyFont="1"/>
    <xf numFmtId="0" fontId="8" fillId="24" borderId="10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0" xfId="35" applyFont="1"/>
    <xf numFmtId="0" fontId="8" fillId="24" borderId="39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3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30" fillId="0" borderId="0" xfId="35" applyNumberFormat="1" applyFont="1" applyAlignment="1">
      <alignment horizontal="center"/>
    </xf>
    <xf numFmtId="164" fontId="8" fillId="24" borderId="37" xfId="0" applyNumberFormat="1" applyFont="1" applyFill="1" applyBorder="1" applyAlignment="1">
      <alignment horizontal="right" wrapText="1"/>
    </xf>
    <xf numFmtId="0" fontId="4" fillId="24" borderId="33" xfId="0" applyNumberFormat="1" applyFont="1" applyFill="1" applyBorder="1" applyAlignment="1">
      <alignment wrapText="1"/>
    </xf>
    <xf numFmtId="0" fontId="4" fillId="24" borderId="32" xfId="0" applyFont="1" applyFill="1" applyBorder="1" applyAlignment="1">
      <alignment horizontal="left"/>
    </xf>
    <xf numFmtId="0" fontId="56" fillId="0" borderId="0" xfId="0" applyFont="1"/>
    <xf numFmtId="0" fontId="8" fillId="24" borderId="10" xfId="0" applyFont="1" applyFill="1" applyBorder="1" applyAlignment="1">
      <alignment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36" xfId="0" applyNumberFormat="1" applyFont="1" applyFill="1" applyBorder="1" applyAlignment="1">
      <alignment horizontal="right" wrapText="1"/>
    </xf>
    <xf numFmtId="4" fontId="4" fillId="24" borderId="80" xfId="0" applyNumberFormat="1" applyFont="1" applyFill="1" applyBorder="1"/>
    <xf numFmtId="0" fontId="4" fillId="24" borderId="87" xfId="0" applyFont="1" applyFill="1" applyBorder="1" applyAlignment="1">
      <alignment wrapText="1"/>
    </xf>
    <xf numFmtId="0" fontId="4" fillId="24" borderId="88" xfId="0" applyFont="1" applyFill="1" applyBorder="1" applyAlignment="1">
      <alignment wrapText="1"/>
    </xf>
    <xf numFmtId="164" fontId="4" fillId="0" borderId="86" xfId="0" applyNumberFormat="1" applyFont="1" applyFill="1" applyBorder="1" applyAlignment="1">
      <alignment horizontal="right" wrapText="1"/>
    </xf>
    <xf numFmtId="164" fontId="4" fillId="24" borderId="86" xfId="0" applyNumberFormat="1" applyFont="1" applyFill="1" applyBorder="1" applyAlignment="1">
      <alignment horizontal="right" wrapText="1"/>
    </xf>
    <xf numFmtId="164" fontId="4" fillId="24" borderId="93" xfId="0" applyNumberFormat="1" applyFont="1" applyFill="1" applyBorder="1" applyAlignment="1">
      <alignment horizontal="right" wrapText="1"/>
    </xf>
    <xf numFmtId="164" fontId="8" fillId="24" borderId="86" xfId="0" applyNumberFormat="1" applyFont="1" applyFill="1" applyBorder="1" applyAlignment="1">
      <alignment horizontal="right" wrapText="1"/>
    </xf>
    <xf numFmtId="170" fontId="4" fillId="0" borderId="0" xfId="0" applyNumberFormat="1" applyFont="1"/>
    <xf numFmtId="4" fontId="56" fillId="0" borderId="0" xfId="0" applyNumberFormat="1" applyFont="1"/>
    <xf numFmtId="4" fontId="55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6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2" fillId="0" borderId="0" xfId="35" applyNumberFormat="1" applyFont="1"/>
    <xf numFmtId="0" fontId="22" fillId="0" borderId="0" xfId="35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0" fillId="0" borderId="0" xfId="0" applyNumberFormat="1"/>
    <xf numFmtId="14" fontId="31" fillId="0" borderId="44" xfId="35" applyNumberFormat="1" applyFont="1" applyBorder="1" applyAlignment="1">
      <alignment horizontal="center"/>
    </xf>
    <xf numFmtId="14" fontId="31" fillId="0" borderId="45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0" fontId="61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4" fontId="8" fillId="0" borderId="55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6" fontId="4" fillId="24" borderId="36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3" fillId="24" borderId="0" xfId="0" applyNumberFormat="1" applyFont="1" applyFill="1" applyBorder="1" applyAlignment="1">
      <alignment wrapText="1"/>
    </xf>
    <xf numFmtId="4" fontId="55" fillId="0" borderId="0" xfId="0" applyNumberFormat="1" applyFont="1" applyFill="1" applyAlignment="1">
      <alignment horizontal="right"/>
    </xf>
    <xf numFmtId="4" fontId="56" fillId="0" borderId="0" xfId="0" applyNumberFormat="1" applyFont="1" applyFill="1" applyAlignment="1">
      <alignment horizontal="right"/>
    </xf>
    <xf numFmtId="164" fontId="56" fillId="0" borderId="0" xfId="0" applyNumberFormat="1" applyFont="1"/>
    <xf numFmtId="0" fontId="33" fillId="0" borderId="0" xfId="0" applyFont="1"/>
    <xf numFmtId="4" fontId="8" fillId="24" borderId="14" xfId="0" quotePrefix="1" applyNumberFormat="1" applyFont="1" applyFill="1" applyBorder="1" applyAlignment="1">
      <alignment horizontal="center" wrapText="1"/>
    </xf>
    <xf numFmtId="4" fontId="0" fillId="0" borderId="0" xfId="127" applyNumberFormat="1" applyFont="1"/>
    <xf numFmtId="4" fontId="56" fillId="0" borderId="0" xfId="0" applyNumberFormat="1" applyFont="1" applyFill="1"/>
    <xf numFmtId="0" fontId="56" fillId="0" borderId="0" xfId="0" applyFont="1" applyFill="1"/>
    <xf numFmtId="4" fontId="4" fillId="0" borderId="0" xfId="0" applyNumberFormat="1" applyFont="1" applyAlignment="1">
      <alignment horizontal="right"/>
    </xf>
    <xf numFmtId="4" fontId="4" fillId="0" borderId="55" xfId="0" applyNumberFormat="1" applyFont="1" applyFill="1" applyBorder="1"/>
    <xf numFmtId="164" fontId="8" fillId="24" borderId="23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4" fontId="4" fillId="24" borderId="80" xfId="0" applyNumberFormat="1" applyFont="1" applyFill="1" applyBorder="1" applyAlignment="1">
      <alignment horizontal="right" wrapText="1"/>
    </xf>
    <xf numFmtId="164" fontId="4" fillId="24" borderId="81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4" fontId="4" fillId="24" borderId="86" xfId="0" applyNumberFormat="1" applyFont="1" applyFill="1" applyBorder="1"/>
    <xf numFmtId="166" fontId="4" fillId="24" borderId="93" xfId="0" applyNumberFormat="1" applyFont="1" applyFill="1" applyBorder="1"/>
    <xf numFmtId="165" fontId="4" fillId="24" borderId="94" xfId="0" applyNumberFormat="1" applyFont="1" applyFill="1" applyBorder="1"/>
    <xf numFmtId="165" fontId="4" fillId="24" borderId="25" xfId="0" applyNumberFormat="1" applyFont="1" applyFill="1" applyBorder="1"/>
    <xf numFmtId="166" fontId="4" fillId="24" borderId="50" xfId="0" applyNumberFormat="1" applyFont="1" applyFill="1" applyBorder="1"/>
    <xf numFmtId="0" fontId="4" fillId="24" borderId="2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65" fontId="4" fillId="24" borderId="85" xfId="0" applyNumberFormat="1" applyFont="1" applyFill="1" applyBorder="1"/>
    <xf numFmtId="166" fontId="4" fillId="24" borderId="86" xfId="0" applyNumberFormat="1" applyFont="1" applyFill="1" applyBorder="1"/>
    <xf numFmtId="165" fontId="4" fillId="0" borderId="94" xfId="122" applyNumberFormat="1" applyFont="1" applyBorder="1" applyAlignment="1">
      <alignment horizontal="right" vertical="top"/>
    </xf>
    <xf numFmtId="165" fontId="4" fillId="24" borderId="45" xfId="0" applyNumberFormat="1" applyFont="1" applyFill="1" applyBorder="1"/>
    <xf numFmtId="165" fontId="4" fillId="0" borderId="85" xfId="0" applyNumberFormat="1" applyFont="1" applyFill="1" applyBorder="1"/>
    <xf numFmtId="168" fontId="4" fillId="0" borderId="25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 applyAlignment="1">
      <alignment horizontal="right"/>
    </xf>
    <xf numFmtId="164" fontId="55" fillId="24" borderId="53" xfId="0" applyNumberFormat="1" applyFont="1" applyFill="1" applyBorder="1" applyAlignment="1">
      <alignment horizontal="right" wrapText="1"/>
    </xf>
    <xf numFmtId="164" fontId="55" fillId="24" borderId="13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65" fontId="4" fillId="0" borderId="25" xfId="0" applyNumberFormat="1" applyFont="1" applyFill="1" applyBorder="1"/>
    <xf numFmtId="166" fontId="4" fillId="0" borderId="50" xfId="0" applyNumberFormat="1" applyFont="1" applyFill="1" applyBorder="1"/>
    <xf numFmtId="4" fontId="4" fillId="0" borderId="80" xfId="139" applyNumberFormat="1" applyFont="1" applyFill="1" applyBorder="1" applyAlignment="1">
      <alignment horizontal="right" vertical="top"/>
    </xf>
    <xf numFmtId="164" fontId="8" fillId="24" borderId="53" xfId="0" applyNumberFormat="1" applyFont="1" applyFill="1" applyBorder="1" applyAlignment="1">
      <alignment horizontal="right" wrapText="1"/>
    </xf>
    <xf numFmtId="164" fontId="8" fillId="24" borderId="51" xfId="0" applyNumberFormat="1" applyFont="1" applyFill="1" applyBorder="1" applyAlignment="1">
      <alignment horizontal="right" wrapText="1"/>
    </xf>
    <xf numFmtId="164" fontId="4" fillId="24" borderId="51" xfId="0" applyNumberFormat="1" applyFont="1" applyFill="1" applyBorder="1" applyAlignment="1">
      <alignment horizontal="right" wrapText="1"/>
    </xf>
    <xf numFmtId="164" fontId="4" fillId="24" borderId="59" xfId="0" applyNumberFormat="1" applyFont="1" applyFill="1" applyBorder="1" applyAlignment="1">
      <alignment horizontal="right" wrapText="1"/>
    </xf>
    <xf numFmtId="164" fontId="8" fillId="24" borderId="59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0" borderId="95" xfId="0" applyNumberFormat="1" applyFont="1" applyBorder="1"/>
    <xf numFmtId="166" fontId="4" fillId="24" borderId="52" xfId="0" applyNumberFormat="1" applyFont="1" applyFill="1" applyBorder="1"/>
    <xf numFmtId="4" fontId="4" fillId="0" borderId="18" xfId="139" applyNumberFormat="1" applyFont="1" applyFill="1" applyBorder="1" applyAlignment="1">
      <alignment horizontal="right" vertical="top"/>
    </xf>
    <xf numFmtId="165" fontId="4" fillId="24" borderId="51" xfId="0" applyNumberFormat="1" applyFont="1" applyFill="1" applyBorder="1"/>
    <xf numFmtId="4" fontId="4" fillId="24" borderId="58" xfId="0" applyNumberFormat="1" applyFont="1" applyFill="1" applyBorder="1"/>
    <xf numFmtId="4" fontId="8" fillId="0" borderId="95" xfId="0" applyNumberFormat="1" applyFont="1" applyFill="1" applyBorder="1"/>
    <xf numFmtId="4" fontId="4" fillId="0" borderId="95" xfId="0" applyNumberFormat="1" applyFont="1" applyFill="1" applyBorder="1"/>
    <xf numFmtId="4" fontId="68" fillId="0" borderId="0" xfId="0" applyNumberFormat="1" applyFont="1"/>
    <xf numFmtId="4" fontId="4" fillId="0" borderId="18" xfId="139" applyNumberFormat="1" applyFont="1" applyFill="1" applyBorder="1" applyAlignment="1">
      <alignment vertical="top"/>
    </xf>
    <xf numFmtId="4" fontId="69" fillId="0" borderId="18" xfId="134" applyNumberFormat="1" applyFont="1" applyFill="1" applyBorder="1"/>
    <xf numFmtId="10" fontId="4" fillId="24" borderId="93" xfId="37" applyNumberFormat="1" applyFont="1" applyFill="1" applyBorder="1"/>
    <xf numFmtId="4" fontId="4" fillId="0" borderId="95" xfId="0" applyNumberFormat="1" applyFont="1" applyBorder="1"/>
    <xf numFmtId="0" fontId="22" fillId="0" borderId="0" xfId="35" applyFont="1" applyFill="1"/>
    <xf numFmtId="4" fontId="70" fillId="0" borderId="44" xfId="132" applyNumberFormat="1" applyFont="1" applyFill="1" applyBorder="1" applyAlignment="1" applyProtection="1">
      <alignment horizontal="center" vertical="center" wrapText="1"/>
      <protection locked="0"/>
    </xf>
    <xf numFmtId="4" fontId="70" fillId="0" borderId="97" xfId="132" applyNumberFormat="1" applyFont="1" applyFill="1" applyBorder="1" applyAlignment="1" applyProtection="1">
      <alignment horizontal="center" vertical="center" wrapText="1"/>
      <protection locked="0"/>
    </xf>
    <xf numFmtId="165" fontId="4" fillId="0" borderId="50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5" fontId="4" fillId="0" borderId="51" xfId="0" applyNumberFormat="1" applyFont="1" applyFill="1" applyBorder="1"/>
    <xf numFmtId="4" fontId="4" fillId="0" borderId="58" xfId="0" applyNumberFormat="1" applyFont="1" applyFill="1" applyBorder="1"/>
    <xf numFmtId="166" fontId="4" fillId="0" borderId="52" xfId="0" applyNumberFormat="1" applyFont="1" applyFill="1" applyBorder="1"/>
    <xf numFmtId="166" fontId="4" fillId="0" borderId="35" xfId="0" applyNumberFormat="1" applyFont="1" applyFill="1" applyBorder="1"/>
    <xf numFmtId="164" fontId="8" fillId="0" borderId="53" xfId="0" applyNumberFormat="1" applyFont="1" applyFill="1" applyBorder="1" applyAlignment="1">
      <alignment horizontal="right" wrapText="1"/>
    </xf>
    <xf numFmtId="164" fontId="8" fillId="0" borderId="37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164" fontId="4" fillId="0" borderId="51" xfId="0" applyNumberFormat="1" applyFont="1" applyFill="1" applyBorder="1" applyAlignment="1">
      <alignment horizontal="right" wrapText="1"/>
    </xf>
    <xf numFmtId="164" fontId="4" fillId="0" borderId="59" xfId="0" applyNumberFormat="1" applyFont="1" applyFill="1" applyBorder="1" applyAlignment="1">
      <alignment horizontal="right" wrapText="1"/>
    </xf>
    <xf numFmtId="164" fontId="8" fillId="0" borderId="59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65" fontId="4" fillId="24" borderId="82" xfId="0" applyNumberFormat="1" applyFont="1" applyFill="1" applyBorder="1"/>
    <xf numFmtId="4" fontId="4" fillId="24" borderId="84" xfId="0" applyNumberFormat="1" applyFont="1" applyFill="1" applyBorder="1"/>
    <xf numFmtId="165" fontId="4" fillId="0" borderId="18" xfId="0" applyNumberFormat="1" applyFont="1" applyBorder="1"/>
    <xf numFmtId="166" fontId="4" fillId="0" borderId="35" xfId="0" applyNumberFormat="1" applyFont="1" applyBorder="1"/>
    <xf numFmtId="165" fontId="4" fillId="0" borderId="95" xfId="0" quotePrefix="1" applyNumberFormat="1" applyFont="1" applyBorder="1"/>
    <xf numFmtId="165" fontId="4" fillId="24" borderId="36" xfId="0" applyNumberFormat="1" applyFont="1" applyFill="1" applyBorder="1"/>
    <xf numFmtId="165" fontId="4" fillId="0" borderId="31" xfId="0" applyNumberFormat="1" applyFont="1" applyBorder="1"/>
    <xf numFmtId="165" fontId="4" fillId="24" borderId="35" xfId="0" applyNumberFormat="1" applyFont="1" applyFill="1" applyBorder="1"/>
    <xf numFmtId="4" fontId="4" fillId="24" borderId="82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80" xfId="0" applyNumberFormat="1" applyFont="1" applyFill="1" applyBorder="1" applyAlignment="1">
      <alignment horizontal="right" wrapText="1"/>
    </xf>
    <xf numFmtId="164" fontId="4" fillId="0" borderId="81" xfId="0" applyNumberFormat="1" applyFont="1" applyFill="1" applyBorder="1" applyAlignment="1">
      <alignment horizontal="right" wrapText="1"/>
    </xf>
    <xf numFmtId="164" fontId="8" fillId="24" borderId="81" xfId="0" applyNumberFormat="1" applyFont="1" applyFill="1" applyBorder="1" applyAlignment="1">
      <alignment horizontal="right" wrapText="1"/>
    </xf>
    <xf numFmtId="166" fontId="4" fillId="24" borderId="35" xfId="0" applyNumberFormat="1" applyFont="1" applyFill="1" applyBorder="1"/>
    <xf numFmtId="165" fontId="4" fillId="0" borderId="31" xfId="122" applyNumberFormat="1" applyFont="1" applyFill="1" applyBorder="1" applyAlignment="1">
      <alignment horizontal="right" vertical="top"/>
    </xf>
    <xf numFmtId="165" fontId="4" fillId="0" borderId="35" xfId="122" applyNumberFormat="1" applyFont="1" applyFill="1" applyBorder="1" applyAlignment="1">
      <alignment horizontal="right" vertical="top"/>
    </xf>
    <xf numFmtId="165" fontId="4" fillId="0" borderId="31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5" fontId="4" fillId="0" borderId="85" xfId="122" applyNumberFormat="1" applyFont="1" applyBorder="1" applyAlignment="1">
      <alignment horizontal="right" vertical="top"/>
    </xf>
    <xf numFmtId="165" fontId="4" fillId="0" borderId="45" xfId="122" applyNumberFormat="1" applyFont="1" applyBorder="1" applyAlignment="1">
      <alignment horizontal="right" vertical="top"/>
    </xf>
    <xf numFmtId="165" fontId="4" fillId="0" borderId="45" xfId="122" applyNumberFormat="1" applyFont="1" applyFill="1" applyBorder="1" applyAlignment="1">
      <alignment horizontal="right" vertical="top"/>
    </xf>
    <xf numFmtId="165" fontId="4" fillId="0" borderId="85" xfId="122" applyNumberFormat="1" applyFont="1" applyFill="1" applyBorder="1" applyAlignment="1">
      <alignment horizontal="right" vertical="top"/>
    </xf>
    <xf numFmtId="165" fontId="4" fillId="24" borderId="95" xfId="0" applyNumberFormat="1" applyFont="1" applyFill="1" applyBorder="1"/>
    <xf numFmtId="165" fontId="4" fillId="0" borderId="49" xfId="122" applyNumberFormat="1" applyFont="1" applyBorder="1" applyAlignment="1">
      <alignment horizontal="right" vertical="top"/>
    </xf>
    <xf numFmtId="165" fontId="4" fillId="24" borderId="83" xfId="0" applyNumberFormat="1" applyFont="1" applyFill="1" applyBorder="1"/>
    <xf numFmtId="165" fontId="4" fillId="0" borderId="81" xfId="0" applyNumberFormat="1" applyFont="1" applyBorder="1"/>
    <xf numFmtId="165" fontId="4" fillId="0" borderId="84" xfId="0" applyNumberFormat="1" applyFont="1" applyBorder="1"/>
    <xf numFmtId="165" fontId="4" fillId="0" borderId="19" xfId="0" applyNumberFormat="1" applyFont="1" applyBorder="1"/>
    <xf numFmtId="166" fontId="4" fillId="24" borderId="36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5" fontId="4" fillId="0" borderId="50" xfId="0" applyNumberFormat="1" applyFont="1" applyFill="1" applyBorder="1" applyAlignment="1">
      <alignment horizontal="right"/>
    </xf>
    <xf numFmtId="165" fontId="4" fillId="24" borderId="25" xfId="0" applyNumberFormat="1" applyFont="1" applyFill="1" applyBorder="1" applyAlignment="1">
      <alignment horizontal="right"/>
    </xf>
    <xf numFmtId="0" fontId="34" fillId="0" borderId="0" xfId="44"/>
    <xf numFmtId="166" fontId="4" fillId="24" borderId="93" xfId="0" applyNumberFormat="1" applyFont="1" applyFill="1" applyBorder="1" applyAlignment="1">
      <alignment horizontal="right"/>
    </xf>
    <xf numFmtId="4" fontId="62" fillId="0" borderId="0" xfId="140" applyNumberFormat="1"/>
    <xf numFmtId="164" fontId="71" fillId="0" borderId="0" xfId="35" applyNumberFormat="1" applyFont="1"/>
    <xf numFmtId="0" fontId="8" fillId="24" borderId="29" xfId="0" applyFont="1" applyFill="1" applyBorder="1" applyAlignment="1">
      <alignment horizontal="center" wrapText="1"/>
    </xf>
    <xf numFmtId="0" fontId="8" fillId="24" borderId="5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7" xfId="0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0" fillId="0" borderId="47" xfId="0" applyBorder="1" applyAlignment="1">
      <alignment horizontal="center" wrapText="1"/>
    </xf>
    <xf numFmtId="0" fontId="8" fillId="24" borderId="54" xfId="0" applyFont="1" applyFill="1" applyBorder="1" applyAlignment="1">
      <alignment wrapText="1"/>
    </xf>
    <xf numFmtId="0" fontId="8" fillId="24" borderId="5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wrapText="1"/>
    </xf>
  </cellXfs>
  <cellStyles count="141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" xfId="127" builtinId="3"/>
    <cellStyle name="Dziesiętny 2" xfId="135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7"/>
    <cellStyle name="Normalny" xfId="0" builtinId="0"/>
    <cellStyle name="Normalny 10" xfId="134"/>
    <cellStyle name="Normalny 2" xfId="44"/>
    <cellStyle name="Normalny 2 2" xfId="124"/>
    <cellStyle name="Normalny 2 2 2" xfId="132"/>
    <cellStyle name="Normalny 2 3" xfId="136"/>
    <cellStyle name="Normalny 2 4" xfId="130"/>
    <cellStyle name="Normalny 2_1.2" xfId="138"/>
    <cellStyle name="Normalny 3" xfId="50"/>
    <cellStyle name="Normalny 3 2" xfId="123"/>
    <cellStyle name="Normalny 3 3" xfId="133"/>
    <cellStyle name="Normalny 4" xfId="56"/>
    <cellStyle name="Normalny 4 2" xfId="112"/>
    <cellStyle name="Normalny 4 3" xfId="129"/>
    <cellStyle name="Normalny 5" xfId="98"/>
    <cellStyle name="Normalny 5 2" xfId="119"/>
    <cellStyle name="Normalny 50" xfId="131"/>
    <cellStyle name="Normalny 6" xfId="101"/>
    <cellStyle name="Normalny 7" xfId="121"/>
    <cellStyle name="Normalny 8" xfId="125"/>
    <cellStyle name="Normalny 9" xfId="128"/>
    <cellStyle name="Normalny_Arkusz1" xfId="35"/>
    <cellStyle name="Normalny_Arkusz1 2" xfId="122"/>
    <cellStyle name="Normalny_Arkusz1_1" xfId="139"/>
    <cellStyle name="Normalny_obrotowka_062022" xfId="140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81"/>
  <sheetViews>
    <sheetView tabSelected="1" zoomScale="80" zoomScaleNormal="80" workbookViewId="0">
      <selection activeCell="E28" sqref="E28"/>
    </sheetView>
  </sheetViews>
  <sheetFormatPr defaultRowHeight="12.75"/>
  <cols>
    <col min="1" max="1" width="9.140625" style="85"/>
    <col min="2" max="2" width="5.28515625" style="85" bestFit="1" customWidth="1"/>
    <col min="3" max="3" width="75.42578125" style="85" customWidth="1"/>
    <col min="4" max="5" width="17.85546875" style="85" customWidth="1"/>
    <col min="6" max="6" width="7.42578125" customWidth="1"/>
    <col min="7" max="7" width="18.140625" bestFit="1" customWidth="1"/>
    <col min="8" max="8" width="16.85546875" customWidth="1"/>
    <col min="9" max="9" width="10.28515625" customWidth="1"/>
    <col min="10" max="10" width="10.5703125" customWidth="1"/>
    <col min="11" max="11" width="19.5703125" customWidth="1"/>
    <col min="12" max="12" width="15.85546875" customWidth="1"/>
    <col min="20" max="20" width="16" bestFit="1" customWidth="1"/>
    <col min="22" max="22" width="16.140625" bestFit="1" customWidth="1"/>
    <col min="23" max="23" width="14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 customHeight="1">
      <c r="B6" s="398" t="s">
        <v>81</v>
      </c>
      <c r="C6" s="398"/>
      <c r="D6" s="398"/>
      <c r="E6" s="398"/>
    </row>
    <row r="7" spans="2:12" ht="14.25">
      <c r="B7" s="313"/>
      <c r="C7" s="313"/>
      <c r="D7" s="313"/>
      <c r="E7" s="313"/>
    </row>
    <row r="8" spans="2:12" ht="12.75" customHeight="1">
      <c r="B8" s="400" t="s">
        <v>18</v>
      </c>
      <c r="C8" s="400"/>
      <c r="D8" s="400"/>
      <c r="E8" s="400"/>
    </row>
    <row r="9" spans="2:12" ht="15.75" customHeight="1" thickBot="1">
      <c r="B9" s="399" t="s">
        <v>100</v>
      </c>
      <c r="C9" s="399"/>
      <c r="D9" s="399"/>
      <c r="E9" s="399"/>
    </row>
    <row r="10" spans="2:12" ht="13.5" thickBot="1">
      <c r="B10" s="344"/>
      <c r="C10" s="223" t="s">
        <v>2</v>
      </c>
      <c r="D10" s="264" t="s">
        <v>256</v>
      </c>
      <c r="E10" s="263" t="s">
        <v>259</v>
      </c>
      <c r="G10" s="72"/>
    </row>
    <row r="11" spans="2:12">
      <c r="B11" s="92" t="s">
        <v>3</v>
      </c>
      <c r="C11" s="205" t="s">
        <v>106</v>
      </c>
      <c r="D11" s="288">
        <v>129214189.59999999</v>
      </c>
      <c r="E11" s="240">
        <f>SUM(E12:E14)</f>
        <v>121316607.28</v>
      </c>
    </row>
    <row r="12" spans="2:12">
      <c r="B12" s="183" t="s">
        <v>4</v>
      </c>
      <c r="C12" s="185" t="s">
        <v>5</v>
      </c>
      <c r="D12" s="289">
        <v>126570201.94</v>
      </c>
      <c r="E12" s="245">
        <f>116992680-7020070.24+11343997.52</f>
        <v>121316607.28</v>
      </c>
      <c r="G12" s="155"/>
    </row>
    <row r="13" spans="2:12" ht="12.75" customHeight="1">
      <c r="B13" s="183" t="s">
        <v>6</v>
      </c>
      <c r="C13" s="185" t="s">
        <v>7</v>
      </c>
      <c r="D13" s="290">
        <v>697.21</v>
      </c>
      <c r="E13" s="246"/>
      <c r="G13" s="72"/>
    </row>
    <row r="14" spans="2:12">
      <c r="B14" s="183" t="s">
        <v>8</v>
      </c>
      <c r="C14" s="185" t="s">
        <v>10</v>
      </c>
      <c r="D14" s="290">
        <v>2643290.4500000002</v>
      </c>
      <c r="E14" s="246"/>
      <c r="G14" s="67"/>
    </row>
    <row r="15" spans="2:12">
      <c r="B15" s="183" t="s">
        <v>103</v>
      </c>
      <c r="C15" s="185" t="s">
        <v>11</v>
      </c>
      <c r="D15" s="290">
        <v>2643290.4500000002</v>
      </c>
      <c r="E15" s="246"/>
      <c r="G15" s="67"/>
    </row>
    <row r="16" spans="2:12">
      <c r="B16" s="186" t="s">
        <v>104</v>
      </c>
      <c r="C16" s="187" t="s">
        <v>12</v>
      </c>
      <c r="D16" s="291"/>
      <c r="E16" s="247"/>
    </row>
    <row r="17" spans="2:12">
      <c r="B17" s="8" t="s">
        <v>13</v>
      </c>
      <c r="C17" s="225" t="s">
        <v>65</v>
      </c>
      <c r="D17" s="292">
        <v>33063.93</v>
      </c>
      <c r="E17" s="248">
        <f>E18</f>
        <v>355514.48</v>
      </c>
    </row>
    <row r="18" spans="2:12">
      <c r="B18" s="183" t="s">
        <v>4</v>
      </c>
      <c r="C18" s="185" t="s">
        <v>11</v>
      </c>
      <c r="D18" s="291">
        <v>33063.93</v>
      </c>
      <c r="E18" s="247">
        <v>355514.48</v>
      </c>
    </row>
    <row r="19" spans="2:12" ht="15" customHeight="1">
      <c r="B19" s="183" t="s">
        <v>6</v>
      </c>
      <c r="C19" s="185" t="s">
        <v>105</v>
      </c>
      <c r="D19" s="290"/>
      <c r="E19" s="246"/>
    </row>
    <row r="20" spans="2:12" ht="13.5" thickBot="1">
      <c r="B20" s="188" t="s">
        <v>8</v>
      </c>
      <c r="C20" s="189" t="s">
        <v>14</v>
      </c>
      <c r="D20" s="293"/>
      <c r="E20" s="241"/>
      <c r="G20" s="67"/>
    </row>
    <row r="21" spans="2:12" ht="13.5" customHeight="1" thickBot="1">
      <c r="B21" s="404" t="s">
        <v>107</v>
      </c>
      <c r="C21" s="405"/>
      <c r="D21" s="294">
        <v>129181125.66999999</v>
      </c>
      <c r="E21" s="150">
        <f>E11-E17</f>
        <v>120961092.8</v>
      </c>
      <c r="F21" s="78"/>
      <c r="G21" s="78"/>
      <c r="H21" s="170"/>
      <c r="J21" s="228"/>
      <c r="K21" s="170"/>
    </row>
    <row r="22" spans="2:12">
      <c r="B22" s="3"/>
      <c r="C22" s="6"/>
      <c r="D22" s="7"/>
      <c r="E22" s="276"/>
      <c r="G22" s="72"/>
    </row>
    <row r="23" spans="2:12" ht="14.25" customHeight="1">
      <c r="B23" s="400" t="s">
        <v>101</v>
      </c>
      <c r="C23" s="400"/>
      <c r="D23" s="400"/>
      <c r="E23" s="400"/>
      <c r="G23" s="72"/>
    </row>
    <row r="24" spans="2:12" ht="16.5" customHeight="1" thickBot="1">
      <c r="B24" s="399" t="s">
        <v>102</v>
      </c>
      <c r="C24" s="399"/>
      <c r="D24" s="399"/>
      <c r="E24" s="399"/>
    </row>
    <row r="25" spans="2:12" ht="13.5" thickBot="1">
      <c r="B25" s="344"/>
      <c r="C25" s="190" t="s">
        <v>2</v>
      </c>
      <c r="D25" s="264" t="s">
        <v>246</v>
      </c>
      <c r="E25" s="263" t="s">
        <v>259</v>
      </c>
    </row>
    <row r="26" spans="2:12">
      <c r="B26" s="97" t="s">
        <v>15</v>
      </c>
      <c r="C26" s="98" t="s">
        <v>16</v>
      </c>
      <c r="D26" s="349">
        <v>141522909.65000001</v>
      </c>
      <c r="E26" s="350">
        <f>D21</f>
        <v>129181125.66999999</v>
      </c>
      <c r="F26" s="162"/>
      <c r="G26" s="172"/>
    </row>
    <row r="27" spans="2:12">
      <c r="B27" s="266" t="s">
        <v>17</v>
      </c>
      <c r="C27" s="267" t="s">
        <v>108</v>
      </c>
      <c r="D27" s="351">
        <v>-5587180.620000001</v>
      </c>
      <c r="E27" s="270">
        <v>-6867622.0600000005</v>
      </c>
      <c r="F27" s="164"/>
      <c r="G27" s="278"/>
      <c r="H27" s="250"/>
      <c r="I27" s="250"/>
      <c r="J27" s="250"/>
      <c r="K27" s="67"/>
      <c r="L27" s="67"/>
    </row>
    <row r="28" spans="2:12">
      <c r="B28" s="266" t="s">
        <v>18</v>
      </c>
      <c r="C28" s="267" t="s">
        <v>19</v>
      </c>
      <c r="D28" s="351">
        <v>2911330.42</v>
      </c>
      <c r="E28" s="271">
        <v>3931465.7499999995</v>
      </c>
      <c r="F28" s="164"/>
      <c r="G28" s="278"/>
      <c r="H28" s="250"/>
      <c r="I28" s="250"/>
      <c r="J28" s="250"/>
    </row>
    <row r="29" spans="2:12">
      <c r="B29" s="315" t="s">
        <v>4</v>
      </c>
      <c r="C29" s="252" t="s">
        <v>20</v>
      </c>
      <c r="D29" s="352">
        <v>1599215.56</v>
      </c>
      <c r="E29" s="272">
        <v>1625570.15</v>
      </c>
      <c r="F29" s="164"/>
      <c r="G29" s="279"/>
      <c r="H29" s="250"/>
      <c r="I29" s="250"/>
      <c r="J29" s="250"/>
    </row>
    <row r="30" spans="2:12">
      <c r="B30" s="315" t="s">
        <v>6</v>
      </c>
      <c r="C30" s="252" t="s">
        <v>21</v>
      </c>
      <c r="D30" s="352"/>
      <c r="E30" s="272"/>
      <c r="F30" s="164"/>
      <c r="G30" s="279"/>
      <c r="H30" s="250"/>
      <c r="I30" s="250"/>
      <c r="J30" s="250"/>
    </row>
    <row r="31" spans="2:12">
      <c r="B31" s="315" t="s">
        <v>8</v>
      </c>
      <c r="C31" s="252" t="s">
        <v>22</v>
      </c>
      <c r="D31" s="352">
        <v>1312114.8600000001</v>
      </c>
      <c r="E31" s="272">
        <v>2305895.5999999996</v>
      </c>
      <c r="F31" s="164"/>
      <c r="G31" s="279"/>
      <c r="H31" s="250"/>
      <c r="I31" s="250"/>
      <c r="J31" s="250"/>
    </row>
    <row r="32" spans="2:12">
      <c r="B32" s="268" t="s">
        <v>23</v>
      </c>
      <c r="C32" s="269" t="s">
        <v>24</v>
      </c>
      <c r="D32" s="351">
        <v>8498511.040000001</v>
      </c>
      <c r="E32" s="271">
        <v>10799087.810000001</v>
      </c>
      <c r="F32" s="164"/>
      <c r="G32" s="278"/>
      <c r="H32" s="250"/>
      <c r="I32" s="250"/>
      <c r="J32" s="250"/>
    </row>
    <row r="33" spans="2:23">
      <c r="B33" s="315" t="s">
        <v>4</v>
      </c>
      <c r="C33" s="252" t="s">
        <v>25</v>
      </c>
      <c r="D33" s="352">
        <v>5291456.24</v>
      </c>
      <c r="E33" s="272">
        <v>7956122.7400000002</v>
      </c>
      <c r="F33" s="164"/>
      <c r="G33" s="279"/>
      <c r="H33" s="250"/>
      <c r="I33" s="250"/>
      <c r="J33" s="250"/>
    </row>
    <row r="34" spans="2:23">
      <c r="B34" s="315" t="s">
        <v>6</v>
      </c>
      <c r="C34" s="252" t="s">
        <v>26</v>
      </c>
      <c r="D34" s="352">
        <v>2417148.83</v>
      </c>
      <c r="E34" s="272">
        <v>2205787.65</v>
      </c>
      <c r="F34" s="164"/>
      <c r="G34" s="279"/>
      <c r="H34" s="250"/>
      <c r="I34" s="250"/>
      <c r="J34" s="250"/>
    </row>
    <row r="35" spans="2:23">
      <c r="B35" s="315" t="s">
        <v>8</v>
      </c>
      <c r="C35" s="252" t="s">
        <v>27</v>
      </c>
      <c r="D35" s="352">
        <v>533758.57000000007</v>
      </c>
      <c r="E35" s="272">
        <v>493512.23</v>
      </c>
      <c r="F35" s="164"/>
      <c r="G35" s="279"/>
      <c r="H35" s="250"/>
      <c r="I35" s="250"/>
      <c r="J35" s="250"/>
    </row>
    <row r="36" spans="2:23">
      <c r="B36" s="315" t="s">
        <v>9</v>
      </c>
      <c r="C36" s="252" t="s">
        <v>28</v>
      </c>
      <c r="D36" s="352"/>
      <c r="E36" s="272"/>
      <c r="F36" s="164"/>
      <c r="G36" s="279"/>
      <c r="H36" s="250"/>
      <c r="I36" s="250"/>
      <c r="J36" s="250"/>
    </row>
    <row r="37" spans="2:23" ht="25.5">
      <c r="B37" s="315" t="s">
        <v>29</v>
      </c>
      <c r="C37" s="252" t="s">
        <v>30</v>
      </c>
      <c r="D37" s="352"/>
      <c r="E37" s="272"/>
      <c r="F37" s="164"/>
      <c r="G37" s="279"/>
      <c r="H37" s="250"/>
      <c r="I37" s="250"/>
      <c r="J37" s="250"/>
      <c r="T37" s="249"/>
    </row>
    <row r="38" spans="2:23">
      <c r="B38" s="315" t="s">
        <v>31</v>
      </c>
      <c r="C38" s="252" t="s">
        <v>32</v>
      </c>
      <c r="D38" s="352"/>
      <c r="E38" s="272"/>
      <c r="F38" s="164"/>
      <c r="G38" s="279"/>
      <c r="H38" s="250"/>
      <c r="I38" s="250"/>
      <c r="J38" s="250"/>
      <c r="T38" s="202"/>
    </row>
    <row r="39" spans="2:23">
      <c r="B39" s="316" t="s">
        <v>33</v>
      </c>
      <c r="C39" s="317" t="s">
        <v>34</v>
      </c>
      <c r="D39" s="353">
        <v>256147.4</v>
      </c>
      <c r="E39" s="273">
        <v>143665.19</v>
      </c>
      <c r="F39" s="164"/>
      <c r="G39" s="279"/>
      <c r="H39" s="250"/>
      <c r="I39" s="250"/>
      <c r="J39" s="250"/>
      <c r="T39" s="72"/>
      <c r="V39" s="67"/>
      <c r="W39" s="67"/>
    </row>
    <row r="40" spans="2:23" ht="13.5" thickBot="1">
      <c r="B40" s="99" t="s">
        <v>35</v>
      </c>
      <c r="C40" s="100" t="s">
        <v>36</v>
      </c>
      <c r="D40" s="354">
        <v>-872423.28</v>
      </c>
      <c r="E40" s="355">
        <v>-1352410.81</v>
      </c>
      <c r="F40" s="162"/>
      <c r="G40" s="165"/>
      <c r="H40" s="72"/>
    </row>
    <row r="41" spans="2:23" ht="13.5" thickBot="1">
      <c r="B41" s="101" t="s">
        <v>37</v>
      </c>
      <c r="C41" s="102" t="s">
        <v>38</v>
      </c>
      <c r="D41" s="356">
        <v>135063305.75</v>
      </c>
      <c r="E41" s="357">
        <f>E26+E27+E40</f>
        <v>120961092.79999998</v>
      </c>
      <c r="F41" s="166"/>
      <c r="G41" s="167"/>
    </row>
    <row r="42" spans="2:23" ht="13.5" customHeight="1">
      <c r="B42" s="95"/>
      <c r="C42" s="95"/>
      <c r="D42" s="96"/>
      <c r="E42" s="96"/>
      <c r="F42" s="78"/>
      <c r="G42" s="254"/>
    </row>
    <row r="43" spans="2:23" ht="13.5">
      <c r="B43" s="401" t="s">
        <v>60</v>
      </c>
      <c r="C43" s="402"/>
      <c r="D43" s="402"/>
      <c r="E43" s="402"/>
      <c r="G43" s="72"/>
    </row>
    <row r="44" spans="2:23" ht="19.5" customHeight="1" thickBot="1">
      <c r="B44" s="399" t="s">
        <v>118</v>
      </c>
      <c r="C44" s="403"/>
      <c r="D44" s="403"/>
      <c r="E44" s="403"/>
      <c r="G44" s="72"/>
    </row>
    <row r="45" spans="2:23" ht="13.5" thickBot="1">
      <c r="B45" s="314"/>
      <c r="C45" s="28" t="s">
        <v>39</v>
      </c>
      <c r="D45" s="264" t="s">
        <v>246</v>
      </c>
      <c r="E45" s="263" t="s">
        <v>259</v>
      </c>
      <c r="G45" s="72"/>
    </row>
    <row r="46" spans="2:23">
      <c r="B46" s="12" t="s">
        <v>18</v>
      </c>
      <c r="C46" s="29" t="s">
        <v>109</v>
      </c>
      <c r="D46" s="168"/>
      <c r="E46" s="169"/>
      <c r="G46" s="202"/>
    </row>
    <row r="47" spans="2:23">
      <c r="B47" s="194" t="s">
        <v>4</v>
      </c>
      <c r="C47" s="195" t="s">
        <v>40</v>
      </c>
      <c r="D47" s="345">
        <v>6301063.338800001</v>
      </c>
      <c r="E47" s="318">
        <v>5751567.9347999999</v>
      </c>
      <c r="G47" s="202"/>
    </row>
    <row r="48" spans="2:23">
      <c r="B48" s="196" t="s">
        <v>6</v>
      </c>
      <c r="C48" s="197" t="s">
        <v>41</v>
      </c>
      <c r="D48" s="345">
        <v>6049943.0983999996</v>
      </c>
      <c r="E48" s="342">
        <v>5439791.0288999993</v>
      </c>
      <c r="G48" s="161"/>
      <c r="I48" s="161"/>
      <c r="J48" s="161"/>
    </row>
    <row r="49" spans="2:9">
      <c r="B49" s="122" t="s">
        <v>23</v>
      </c>
      <c r="C49" s="126" t="s">
        <v>110</v>
      </c>
      <c r="D49" s="346"/>
      <c r="E49" s="287"/>
    </row>
    <row r="50" spans="2:9">
      <c r="B50" s="194" t="s">
        <v>4</v>
      </c>
      <c r="C50" s="195" t="s">
        <v>40</v>
      </c>
      <c r="D50" s="345">
        <v>22.4602</v>
      </c>
      <c r="E50" s="319">
        <v>22.4602</v>
      </c>
      <c r="G50" s="218"/>
    </row>
    <row r="51" spans="2:9">
      <c r="B51" s="194" t="s">
        <v>6</v>
      </c>
      <c r="C51" s="195" t="s">
        <v>111</v>
      </c>
      <c r="D51" s="345">
        <v>22.280899999999999</v>
      </c>
      <c r="E51" s="319">
        <v>22.153500000000001</v>
      </c>
      <c r="G51" s="182"/>
    </row>
    <row r="52" spans="2:9">
      <c r="B52" s="194" t="s">
        <v>8</v>
      </c>
      <c r="C52" s="195" t="s">
        <v>112</v>
      </c>
      <c r="D52" s="345">
        <v>22.490500000000001</v>
      </c>
      <c r="E52" s="319">
        <v>22.573600000000003</v>
      </c>
    </row>
    <row r="53" spans="2:9" ht="13.5" thickBot="1">
      <c r="B53" s="198" t="s">
        <v>9</v>
      </c>
      <c r="C53" s="199" t="s">
        <v>41</v>
      </c>
      <c r="D53" s="347">
        <v>22.3247</v>
      </c>
      <c r="E53" s="348">
        <v>22.2363</v>
      </c>
    </row>
    <row r="54" spans="2:9">
      <c r="B54" s="200"/>
      <c r="C54" s="201"/>
      <c r="D54" s="113"/>
      <c r="E54" s="113"/>
    </row>
    <row r="55" spans="2:9" ht="13.5">
      <c r="B55" s="401" t="s">
        <v>62</v>
      </c>
      <c r="C55" s="402"/>
      <c r="D55" s="402"/>
      <c r="E55" s="402"/>
    </row>
    <row r="56" spans="2:9" ht="15.75" customHeight="1" thickBot="1">
      <c r="B56" s="399" t="s">
        <v>113</v>
      </c>
      <c r="C56" s="403"/>
      <c r="D56" s="403"/>
      <c r="E56" s="403"/>
    </row>
    <row r="57" spans="2:9" ht="23.25" thickBot="1">
      <c r="B57" s="394" t="s">
        <v>42</v>
      </c>
      <c r="C57" s="395"/>
      <c r="D57" s="17" t="s">
        <v>119</v>
      </c>
      <c r="E57" s="18" t="s">
        <v>114</v>
      </c>
    </row>
    <row r="58" spans="2:9">
      <c r="B58" s="19" t="s">
        <v>18</v>
      </c>
      <c r="C58" s="128" t="s">
        <v>43</v>
      </c>
      <c r="D58" s="129">
        <f>D59+D61+D69+D66</f>
        <v>121316607.28</v>
      </c>
      <c r="E58" s="30">
        <f>D58/E21</f>
        <v>1.0029390812514221</v>
      </c>
    </row>
    <row r="59" spans="2:9" ht="25.5">
      <c r="B59" s="196" t="s">
        <v>4</v>
      </c>
      <c r="C59" s="197" t="s">
        <v>44</v>
      </c>
      <c r="D59" s="81">
        <v>116992680</v>
      </c>
      <c r="E59" s="82">
        <f>D59/E21</f>
        <v>0.96719265089179152</v>
      </c>
    </row>
    <row r="60" spans="2:9" ht="25.5">
      <c r="B60" s="194" t="s">
        <v>6</v>
      </c>
      <c r="C60" s="195" t="s">
        <v>45</v>
      </c>
      <c r="D60" s="79">
        <v>0</v>
      </c>
      <c r="E60" s="80">
        <v>0</v>
      </c>
    </row>
    <row r="61" spans="2:9">
      <c r="B61" s="194" t="s">
        <v>8</v>
      </c>
      <c r="C61" s="195" t="s">
        <v>46</v>
      </c>
      <c r="D61" s="79">
        <v>0</v>
      </c>
      <c r="E61" s="80">
        <v>0</v>
      </c>
      <c r="G61" s="72"/>
      <c r="H61" s="72"/>
      <c r="I61" s="72"/>
    </row>
    <row r="62" spans="2:9">
      <c r="B62" s="194" t="s">
        <v>9</v>
      </c>
      <c r="C62" s="195" t="s">
        <v>47</v>
      </c>
      <c r="D62" s="79">
        <v>0</v>
      </c>
      <c r="E62" s="80">
        <v>0</v>
      </c>
      <c r="G62" s="72"/>
      <c r="H62" s="72"/>
      <c r="I62" s="72"/>
    </row>
    <row r="63" spans="2:9">
      <c r="B63" s="194" t="s">
        <v>29</v>
      </c>
      <c r="C63" s="195" t="s">
        <v>48</v>
      </c>
      <c r="D63" s="79">
        <v>0</v>
      </c>
      <c r="E63" s="80">
        <v>0</v>
      </c>
      <c r="G63" s="72"/>
      <c r="H63" s="72"/>
      <c r="I63" s="72"/>
    </row>
    <row r="64" spans="2:9">
      <c r="B64" s="196" t="s">
        <v>31</v>
      </c>
      <c r="C64" s="197" t="s">
        <v>49</v>
      </c>
      <c r="D64" s="81">
        <v>0</v>
      </c>
      <c r="E64" s="82">
        <v>0</v>
      </c>
      <c r="G64" s="164"/>
      <c r="H64" s="164"/>
      <c r="I64" s="164"/>
    </row>
    <row r="65" spans="2:9" ht="13.5" customHeight="1">
      <c r="B65" s="196" t="s">
        <v>33</v>
      </c>
      <c r="C65" s="197" t="s">
        <v>115</v>
      </c>
      <c r="D65" s="81">
        <v>0</v>
      </c>
      <c r="E65" s="82">
        <v>0</v>
      </c>
    </row>
    <row r="66" spans="2:9">
      <c r="B66" s="196" t="s">
        <v>50</v>
      </c>
      <c r="C66" s="197" t="s">
        <v>51</v>
      </c>
      <c r="D66" s="81">
        <v>0</v>
      </c>
      <c r="E66" s="82">
        <f>D66/E21</f>
        <v>0</v>
      </c>
      <c r="I66" s="72"/>
    </row>
    <row r="67" spans="2:9">
      <c r="B67" s="194" t="s">
        <v>52</v>
      </c>
      <c r="C67" s="195" t="s">
        <v>53</v>
      </c>
      <c r="D67" s="79">
        <v>0</v>
      </c>
      <c r="E67" s="80">
        <v>0</v>
      </c>
      <c r="I67" s="72"/>
    </row>
    <row r="68" spans="2:9">
      <c r="B68" s="194" t="s">
        <v>54</v>
      </c>
      <c r="C68" s="195" t="s">
        <v>55</v>
      </c>
      <c r="D68" s="79">
        <v>0</v>
      </c>
      <c r="E68" s="80">
        <v>0</v>
      </c>
      <c r="I68" s="72"/>
    </row>
    <row r="69" spans="2:9">
      <c r="B69" s="194" t="s">
        <v>56</v>
      </c>
      <c r="C69" s="195" t="s">
        <v>57</v>
      </c>
      <c r="D69" s="320">
        <v>4323927.28</v>
      </c>
      <c r="E69" s="80">
        <f>D69/E21</f>
        <v>3.5746430359630481E-2</v>
      </c>
      <c r="G69" s="72"/>
    </row>
    <row r="70" spans="2:9">
      <c r="B70" s="237" t="s">
        <v>58</v>
      </c>
      <c r="C70" s="236" t="s">
        <v>59</v>
      </c>
      <c r="D70" s="116">
        <v>0</v>
      </c>
      <c r="E70" s="117">
        <v>0</v>
      </c>
      <c r="G70" s="72"/>
    </row>
    <row r="71" spans="2:9">
      <c r="B71" s="13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9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9">
      <c r="B73" s="134" t="s">
        <v>62</v>
      </c>
      <c r="C73" s="23" t="s">
        <v>65</v>
      </c>
      <c r="D73" s="24">
        <f>E17</f>
        <v>355514.48</v>
      </c>
      <c r="E73" s="25">
        <f>D73/E21</f>
        <v>2.9390812514220274E-3</v>
      </c>
    </row>
    <row r="74" spans="2:9">
      <c r="B74" s="132" t="s">
        <v>64</v>
      </c>
      <c r="C74" s="123" t="s">
        <v>66</v>
      </c>
      <c r="D74" s="124">
        <f>D58-D73+D72+D71</f>
        <v>120961092.8</v>
      </c>
      <c r="E74" s="66">
        <f>E58+E72-E73</f>
        <v>1</v>
      </c>
      <c r="G74" s="67"/>
      <c r="H74" s="67"/>
    </row>
    <row r="75" spans="2:9">
      <c r="B75" s="194" t="s">
        <v>4</v>
      </c>
      <c r="C75" s="195" t="s">
        <v>67</v>
      </c>
      <c r="D75" s="79">
        <f>D74</f>
        <v>120961092.8</v>
      </c>
      <c r="E75" s="80">
        <f>E74</f>
        <v>1</v>
      </c>
      <c r="G75" s="67"/>
    </row>
    <row r="76" spans="2:9">
      <c r="B76" s="194" t="s">
        <v>6</v>
      </c>
      <c r="C76" s="195" t="s">
        <v>116</v>
      </c>
      <c r="D76" s="79">
        <v>0</v>
      </c>
      <c r="E76" s="80">
        <v>0</v>
      </c>
    </row>
    <row r="77" spans="2:9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9">
      <c r="B78" s="1"/>
      <c r="C78" s="1"/>
      <c r="D78" s="2"/>
      <c r="E78" s="2"/>
    </row>
    <row r="79" spans="2:9">
      <c r="B79" s="1"/>
      <c r="C79" s="1"/>
      <c r="D79" s="2"/>
      <c r="E79" s="2"/>
    </row>
    <row r="80" spans="2:9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5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87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23797707.050000001</v>
      </c>
      <c r="E11" s="240">
        <f>SUM(E12:E14)</f>
        <v>17607637.560000002</v>
      </c>
      <c r="H11" s="72"/>
    </row>
    <row r="12" spans="2:12">
      <c r="B12" s="183" t="s">
        <v>4</v>
      </c>
      <c r="C12" s="243" t="s">
        <v>5</v>
      </c>
      <c r="D12" s="289">
        <v>23797706.59</v>
      </c>
      <c r="E12" s="245">
        <f>17739827.72+30331.23-166261.4</f>
        <v>17603897.550000001</v>
      </c>
      <c r="H12" s="72"/>
    </row>
    <row r="13" spans="2:12">
      <c r="B13" s="183" t="s">
        <v>6</v>
      </c>
      <c r="C13" s="243" t="s">
        <v>7</v>
      </c>
      <c r="D13" s="290">
        <v>0.46</v>
      </c>
      <c r="E13" s="246"/>
      <c r="H13" s="72"/>
    </row>
    <row r="14" spans="2:12">
      <c r="B14" s="183" t="s">
        <v>8</v>
      </c>
      <c r="C14" s="243" t="s">
        <v>10</v>
      </c>
      <c r="D14" s="290">
        <v>0</v>
      </c>
      <c r="E14" s="246">
        <f>E15</f>
        <v>3740.01</v>
      </c>
      <c r="H14" s="72"/>
    </row>
    <row r="15" spans="2:12">
      <c r="B15" s="183" t="s">
        <v>103</v>
      </c>
      <c r="C15" s="243" t="s">
        <v>11</v>
      </c>
      <c r="D15" s="290"/>
      <c r="E15" s="246">
        <v>3740.01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76376.820000000007</v>
      </c>
      <c r="E17" s="248">
        <f>E18</f>
        <v>45563.76</v>
      </c>
    </row>
    <row r="18" spans="2:11">
      <c r="B18" s="183" t="s">
        <v>4</v>
      </c>
      <c r="C18" s="243" t="s">
        <v>11</v>
      </c>
      <c r="D18" s="291">
        <v>76376.820000000007</v>
      </c>
      <c r="E18" s="247">
        <v>45563.76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23721330.23</v>
      </c>
      <c r="E21" s="150">
        <f>E11-E17</f>
        <v>17562073.800000001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7"/>
      <c r="G22" s="72"/>
    </row>
    <row r="23" spans="2:11" ht="15.75">
      <c r="B23" s="400"/>
      <c r="C23" s="409"/>
      <c r="D23" s="409"/>
      <c r="E23" s="409"/>
      <c r="G23" s="72"/>
    </row>
    <row r="24" spans="2:11" ht="18" customHeight="1" thickBot="1">
      <c r="B24" s="399" t="s">
        <v>102</v>
      </c>
      <c r="C24" s="410"/>
      <c r="D24" s="410"/>
      <c r="E24" s="410"/>
      <c r="K24" s="182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20219465.689999998</v>
      </c>
      <c r="E26" s="235">
        <f>D21</f>
        <v>23721330.23</v>
      </c>
      <c r="G26" s="75"/>
    </row>
    <row r="27" spans="2:11">
      <c r="B27" s="8" t="s">
        <v>17</v>
      </c>
      <c r="C27" s="9" t="s">
        <v>108</v>
      </c>
      <c r="D27" s="322">
        <v>-312446.67000000016</v>
      </c>
      <c r="E27" s="270">
        <v>-151038.79000000004</v>
      </c>
      <c r="F27" s="72"/>
      <c r="G27" s="155"/>
      <c r="H27" s="284"/>
      <c r="I27" s="284"/>
      <c r="J27" s="217"/>
    </row>
    <row r="28" spans="2:11">
      <c r="B28" s="8" t="s">
        <v>18</v>
      </c>
      <c r="C28" s="9" t="s">
        <v>19</v>
      </c>
      <c r="D28" s="322">
        <v>1312874.22</v>
      </c>
      <c r="E28" s="271">
        <v>1354497.87</v>
      </c>
      <c r="F28" s="72"/>
      <c r="G28" s="155"/>
      <c r="H28" s="284"/>
      <c r="I28" s="284"/>
      <c r="J28" s="217"/>
    </row>
    <row r="29" spans="2:11">
      <c r="B29" s="191" t="s">
        <v>4</v>
      </c>
      <c r="C29" s="184" t="s">
        <v>20</v>
      </c>
      <c r="D29" s="323">
        <v>1245041.46</v>
      </c>
      <c r="E29" s="272">
        <v>1151803.6400000001</v>
      </c>
      <c r="F29" s="72"/>
      <c r="G29" s="155"/>
      <c r="H29" s="284"/>
      <c r="I29" s="284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84"/>
      <c r="I30" s="284"/>
      <c r="J30" s="217"/>
    </row>
    <row r="31" spans="2:11">
      <c r="B31" s="191" t="s">
        <v>8</v>
      </c>
      <c r="C31" s="184" t="s">
        <v>22</v>
      </c>
      <c r="D31" s="323">
        <v>67832.760000000009</v>
      </c>
      <c r="E31" s="272">
        <v>202694.22999999998</v>
      </c>
      <c r="F31" s="72"/>
      <c r="G31" s="155"/>
      <c r="H31" s="284"/>
      <c r="I31" s="284"/>
      <c r="J31" s="217"/>
    </row>
    <row r="32" spans="2:11">
      <c r="B32" s="94" t="s">
        <v>23</v>
      </c>
      <c r="C32" s="10" t="s">
        <v>24</v>
      </c>
      <c r="D32" s="322">
        <v>1625320.8900000001</v>
      </c>
      <c r="E32" s="271">
        <v>1505536.6600000001</v>
      </c>
      <c r="F32" s="72"/>
      <c r="G32" s="155"/>
      <c r="H32" s="284"/>
      <c r="I32" s="284"/>
      <c r="J32" s="217"/>
    </row>
    <row r="33" spans="2:10">
      <c r="B33" s="191" t="s">
        <v>4</v>
      </c>
      <c r="C33" s="184" t="s">
        <v>25</v>
      </c>
      <c r="D33" s="323">
        <v>1236266.52</v>
      </c>
      <c r="E33" s="272">
        <v>1147846.8999999999</v>
      </c>
      <c r="F33" s="72"/>
      <c r="G33" s="155"/>
      <c r="H33" s="284"/>
      <c r="I33" s="284"/>
      <c r="J33" s="217"/>
    </row>
    <row r="34" spans="2:10">
      <c r="B34" s="191" t="s">
        <v>6</v>
      </c>
      <c r="C34" s="184" t="s">
        <v>26</v>
      </c>
      <c r="D34" s="323">
        <v>7302.3</v>
      </c>
      <c r="E34" s="272">
        <v>58049.11</v>
      </c>
      <c r="F34" s="72"/>
      <c r="G34" s="155"/>
      <c r="H34" s="284"/>
      <c r="I34" s="284"/>
      <c r="J34" s="217"/>
    </row>
    <row r="35" spans="2:10">
      <c r="B35" s="191" t="s">
        <v>8</v>
      </c>
      <c r="C35" s="184" t="s">
        <v>27</v>
      </c>
      <c r="D35" s="323">
        <v>223506.29</v>
      </c>
      <c r="E35" s="272">
        <v>225013.38</v>
      </c>
      <c r="F35" s="72"/>
      <c r="G35" s="155"/>
      <c r="H35" s="284"/>
      <c r="I35" s="284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84"/>
      <c r="I36" s="284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84"/>
      <c r="I37" s="284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84"/>
      <c r="I38" s="284"/>
      <c r="J38" s="217"/>
    </row>
    <row r="39" spans="2:10">
      <c r="B39" s="192" t="s">
        <v>33</v>
      </c>
      <c r="C39" s="193" t="s">
        <v>34</v>
      </c>
      <c r="D39" s="324">
        <v>158245.78</v>
      </c>
      <c r="E39" s="273">
        <v>74627.27</v>
      </c>
      <c r="F39" s="72"/>
      <c r="G39" s="155"/>
      <c r="H39" s="284"/>
      <c r="I39" s="284"/>
      <c r="J39" s="217"/>
    </row>
    <row r="40" spans="2:10" ht="13.5" thickBot="1">
      <c r="B40" s="99" t="s">
        <v>35</v>
      </c>
      <c r="C40" s="100" t="s">
        <v>36</v>
      </c>
      <c r="D40" s="325">
        <v>4340950.0599999996</v>
      </c>
      <c r="E40" s="274">
        <v>-6008217.6399999997</v>
      </c>
      <c r="G40" s="75"/>
    </row>
    <row r="41" spans="2:10" ht="13.5" thickBot="1">
      <c r="B41" s="101" t="s">
        <v>37</v>
      </c>
      <c r="C41" s="102" t="s">
        <v>38</v>
      </c>
      <c r="D41" s="326">
        <v>24247969.079999994</v>
      </c>
      <c r="E41" s="150">
        <f>E26+E27+E40</f>
        <v>17562073.800000001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1603556.5158000002</v>
      </c>
      <c r="E47" s="298">
        <v>1552941.4571</v>
      </c>
      <c r="G47" s="202"/>
    </row>
    <row r="48" spans="2:10">
      <c r="B48" s="196" t="s">
        <v>6</v>
      </c>
      <c r="C48" s="197" t="s">
        <v>41</v>
      </c>
      <c r="D48" s="330">
        <v>1583024.2397</v>
      </c>
      <c r="E48" s="364">
        <v>1536599.9303000001</v>
      </c>
      <c r="G48" s="204"/>
      <c r="I48" s="204"/>
      <c r="J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12.6091</v>
      </c>
      <c r="E50" s="298">
        <v>15.2751</v>
      </c>
      <c r="G50" s="218"/>
    </row>
    <row r="51" spans="2:7">
      <c r="B51" s="194" t="s">
        <v>6</v>
      </c>
      <c r="C51" s="195" t="s">
        <v>111</v>
      </c>
      <c r="D51" s="330">
        <v>12.6091</v>
      </c>
      <c r="E51" s="298">
        <v>10.997</v>
      </c>
      <c r="G51" s="182"/>
    </row>
    <row r="52" spans="2:7" ht="12.75" customHeight="1">
      <c r="B52" s="194" t="s">
        <v>8</v>
      </c>
      <c r="C52" s="195" t="s">
        <v>112</v>
      </c>
      <c r="D52" s="330">
        <v>15.4886</v>
      </c>
      <c r="E52" s="298">
        <v>15.742600000000001</v>
      </c>
    </row>
    <row r="53" spans="2:7" ht="13.5" thickBot="1">
      <c r="B53" s="198" t="s">
        <v>9</v>
      </c>
      <c r="C53" s="199" t="s">
        <v>41</v>
      </c>
      <c r="D53" s="328">
        <v>15.317500000000001</v>
      </c>
      <c r="E53" s="275">
        <v>11.4292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5.7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17603897.550000001</v>
      </c>
      <c r="E58" s="30">
        <f>D58/E21</f>
        <v>1.0023814812804168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f>17739827.72-166261.4</f>
        <v>17573566.32</v>
      </c>
      <c r="E64" s="82">
        <f>D64/E21</f>
        <v>1.0006543942435773</v>
      </c>
      <c r="G64" s="72"/>
    </row>
    <row r="65" spans="2:7">
      <c r="B65" s="300" t="s">
        <v>33</v>
      </c>
      <c r="C65" s="197" t="s">
        <v>115</v>
      </c>
      <c r="D65" s="81">
        <v>0</v>
      </c>
      <c r="E65" s="82">
        <v>0</v>
      </c>
    </row>
    <row r="66" spans="2:7">
      <c r="B66" s="300" t="s">
        <v>50</v>
      </c>
      <c r="C66" s="197" t="s">
        <v>51</v>
      </c>
      <c r="D66" s="81">
        <v>0</v>
      </c>
      <c r="E66" s="82">
        <v>0</v>
      </c>
    </row>
    <row r="67" spans="2:7">
      <c r="B67" s="301" t="s">
        <v>52</v>
      </c>
      <c r="C67" s="195" t="s">
        <v>53</v>
      </c>
      <c r="D67" s="79">
        <v>0</v>
      </c>
      <c r="E67" s="80">
        <v>0</v>
      </c>
      <c r="G67" s="72"/>
    </row>
    <row r="68" spans="2:7">
      <c r="B68" s="301" t="s">
        <v>54</v>
      </c>
      <c r="C68" s="195" t="s">
        <v>55</v>
      </c>
      <c r="D68" s="79">
        <v>0</v>
      </c>
      <c r="E68" s="80">
        <v>0</v>
      </c>
    </row>
    <row r="69" spans="2:7">
      <c r="B69" s="301" t="s">
        <v>56</v>
      </c>
      <c r="C69" s="195" t="s">
        <v>57</v>
      </c>
      <c r="D69" s="329">
        <v>30331.23</v>
      </c>
      <c r="E69" s="80">
        <f>D69/E21</f>
        <v>1.7270870368395787E-3</v>
      </c>
    </row>
    <row r="70" spans="2:7">
      <c r="B70" s="302" t="s">
        <v>58</v>
      </c>
      <c r="C70" s="236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3740.01</v>
      </c>
      <c r="E72" s="121">
        <f>D72/E21</f>
        <v>2.1295947406848957E-4</v>
      </c>
    </row>
    <row r="73" spans="2:7">
      <c r="B73" s="22" t="s">
        <v>62</v>
      </c>
      <c r="C73" s="23" t="s">
        <v>65</v>
      </c>
      <c r="D73" s="24">
        <f>E17</f>
        <v>45563.76</v>
      </c>
      <c r="E73" s="25">
        <f>D73/E21</f>
        <v>2.5944407544853843E-3</v>
      </c>
    </row>
    <row r="74" spans="2:7">
      <c r="B74" s="122" t="s">
        <v>64</v>
      </c>
      <c r="C74" s="123" t="s">
        <v>66</v>
      </c>
      <c r="D74" s="124">
        <f>D58+D71+D72-D73</f>
        <v>17562073.800000001</v>
      </c>
      <c r="E74" s="66">
        <f>E58+E72-E73</f>
        <v>1</v>
      </c>
    </row>
    <row r="75" spans="2:7">
      <c r="B75" s="301" t="s">
        <v>4</v>
      </c>
      <c r="C75" s="195" t="s">
        <v>67</v>
      </c>
      <c r="D75" s="79">
        <f>D74</f>
        <v>17562073.800000001</v>
      </c>
      <c r="E75" s="80">
        <f>E74</f>
        <v>1</v>
      </c>
    </row>
    <row r="76" spans="2:7">
      <c r="B76" s="301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216"/>
      <c r="I2" s="216"/>
      <c r="J2" s="217"/>
      <c r="L2" s="72"/>
    </row>
    <row r="3" spans="2:12" ht="15.75">
      <c r="B3" s="396" t="s">
        <v>258</v>
      </c>
      <c r="C3" s="396"/>
      <c r="D3" s="396"/>
      <c r="E3" s="396"/>
      <c r="H3" s="216"/>
      <c r="I3" s="216"/>
      <c r="J3" s="217"/>
    </row>
    <row r="4" spans="2:12" ht="15">
      <c r="B4" s="143"/>
      <c r="C4" s="143"/>
      <c r="D4" s="149"/>
      <c r="E4" s="149"/>
      <c r="H4" s="216"/>
      <c r="I4" s="216"/>
      <c r="J4" s="217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224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3057595.74</v>
      </c>
      <c r="E11" s="240">
        <f>SUM(E12:E14)</f>
        <v>2989691.1</v>
      </c>
    </row>
    <row r="12" spans="2:12">
      <c r="B12" s="183" t="s">
        <v>4</v>
      </c>
      <c r="C12" s="184" t="s">
        <v>5</v>
      </c>
      <c r="D12" s="289">
        <v>3057595.74</v>
      </c>
      <c r="E12" s="245">
        <v>2989691.1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3057595.74</v>
      </c>
      <c r="E21" s="150">
        <f>E11-E17</f>
        <v>2989691.1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5389760.7599999998</v>
      </c>
      <c r="E26" s="235">
        <f>D21</f>
        <v>3057595.74</v>
      </c>
      <c r="G26" s="75"/>
    </row>
    <row r="27" spans="2:11">
      <c r="B27" s="8" t="s">
        <v>17</v>
      </c>
      <c r="C27" s="9" t="s">
        <v>108</v>
      </c>
      <c r="D27" s="322">
        <v>-250215.01</v>
      </c>
      <c r="E27" s="270">
        <v>-110342.15000000001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250215.01</v>
      </c>
      <c r="E32" s="271">
        <v>110342.15000000001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79149.8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7942.54</v>
      </c>
      <c r="E35" s="272">
        <v>6841.91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42321.47</v>
      </c>
      <c r="E37" s="272">
        <v>24350.44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199951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14654.53</v>
      </c>
      <c r="E40" s="274">
        <v>42437.51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5154200.28</v>
      </c>
      <c r="E41" s="150">
        <f>E26+E27+E40</f>
        <v>2989691.1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26534.86</v>
      </c>
      <c r="E47" s="151">
        <v>15217.976000000001</v>
      </c>
      <c r="G47" s="72"/>
    </row>
    <row r="48" spans="2:10">
      <c r="B48" s="196" t="s">
        <v>6</v>
      </c>
      <c r="C48" s="197" t="s">
        <v>41</v>
      </c>
      <c r="D48" s="330">
        <v>25310.352999999999</v>
      </c>
      <c r="E48" s="151">
        <v>14674.771000000001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203.12</v>
      </c>
      <c r="E50" s="151">
        <v>200.92</v>
      </c>
      <c r="G50" s="182"/>
    </row>
    <row r="51" spans="2:7">
      <c r="B51" s="194" t="s">
        <v>6</v>
      </c>
      <c r="C51" s="195" t="s">
        <v>111</v>
      </c>
      <c r="D51" s="330">
        <v>203.02</v>
      </c>
      <c r="E51" s="151">
        <v>199.99</v>
      </c>
      <c r="G51" s="182"/>
    </row>
    <row r="52" spans="2:7">
      <c r="B52" s="194" t="s">
        <v>8</v>
      </c>
      <c r="C52" s="195" t="s">
        <v>112</v>
      </c>
      <c r="D52" s="330">
        <v>204.68</v>
      </c>
      <c r="E52" s="151">
        <v>205.32</v>
      </c>
    </row>
    <row r="53" spans="2:7" ht="12.75" customHeight="1" thickBot="1">
      <c r="B53" s="198" t="s">
        <v>9</v>
      </c>
      <c r="C53" s="199" t="s">
        <v>41</v>
      </c>
      <c r="D53" s="328">
        <v>203.64</v>
      </c>
      <c r="E53" s="275">
        <v>203.73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2989691.1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2989691.1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2989691.1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2989691.1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225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4695240.93</v>
      </c>
      <c r="E11" s="240">
        <f>SUM(E12:E14)</f>
        <v>4707790.0199999996</v>
      </c>
    </row>
    <row r="12" spans="2:12">
      <c r="B12" s="183" t="s">
        <v>4</v>
      </c>
      <c r="C12" s="184" t="s">
        <v>5</v>
      </c>
      <c r="D12" s="289">
        <v>4695240.93</v>
      </c>
      <c r="E12" s="245">
        <v>4707790.0199999996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4695240.93</v>
      </c>
      <c r="E21" s="150">
        <f>E11-E17</f>
        <v>4707790.0199999996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9399837.5299999993</v>
      </c>
      <c r="E26" s="235">
        <f>D21</f>
        <v>4695240.93</v>
      </c>
      <c r="G26" s="75"/>
    </row>
    <row r="27" spans="2:11">
      <c r="B27" s="8" t="s">
        <v>17</v>
      </c>
      <c r="C27" s="9" t="s">
        <v>108</v>
      </c>
      <c r="D27" s="322">
        <v>-3686353.46</v>
      </c>
      <c r="E27" s="270">
        <v>-43765.5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3686353.46</v>
      </c>
      <c r="E32" s="271">
        <v>43765.5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3618806.36</v>
      </c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5030.43</v>
      </c>
      <c r="E35" s="272">
        <v>6225.12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62516.67</v>
      </c>
      <c r="E37" s="272">
        <v>37540.379999999997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77938.95</v>
      </c>
      <c r="E40" s="274">
        <v>56314.59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5791423.0199999996</v>
      </c>
      <c r="E41" s="150">
        <f>E26+E27+E40</f>
        <v>4707790.0199999996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806853.00699999998</v>
      </c>
      <c r="E47" s="151">
        <v>403371.21399999998</v>
      </c>
      <c r="G47" s="72"/>
    </row>
    <row r="48" spans="2:10">
      <c r="B48" s="196" t="s">
        <v>6</v>
      </c>
      <c r="C48" s="197" t="s">
        <v>41</v>
      </c>
      <c r="D48" s="330">
        <v>493306.90100000001</v>
      </c>
      <c r="E48" s="151">
        <v>399642.61599999998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11.65</v>
      </c>
      <c r="E50" s="151">
        <v>11.64</v>
      </c>
      <c r="G50" s="182"/>
    </row>
    <row r="51" spans="2:7">
      <c r="B51" s="194" t="s">
        <v>6</v>
      </c>
      <c r="C51" s="195" t="s">
        <v>111</v>
      </c>
      <c r="D51" s="330">
        <v>11.65</v>
      </c>
      <c r="E51" s="151">
        <v>11.540000000000001</v>
      </c>
      <c r="G51" s="182"/>
    </row>
    <row r="52" spans="2:7">
      <c r="B52" s="194" t="s">
        <v>8</v>
      </c>
      <c r="C52" s="195" t="s">
        <v>112</v>
      </c>
      <c r="D52" s="330">
        <v>11.79</v>
      </c>
      <c r="E52" s="151">
        <v>11.91</v>
      </c>
    </row>
    <row r="53" spans="2:7" ht="12.75" customHeight="1" thickBot="1">
      <c r="B53" s="198" t="s">
        <v>9</v>
      </c>
      <c r="C53" s="199" t="s">
        <v>41</v>
      </c>
      <c r="D53" s="328">
        <v>11.74</v>
      </c>
      <c r="E53" s="275">
        <v>11.78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4707790.0199999996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4707790.0199999996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4707790.0199999996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4707790.0199999996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L81"/>
  <sheetViews>
    <sheetView topLeftCell="A28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244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192822.31</v>
      </c>
      <c r="E11" s="240">
        <f>SUM(E12:E14)</f>
        <v>180505.22</v>
      </c>
    </row>
    <row r="12" spans="2:12">
      <c r="B12" s="183" t="s">
        <v>4</v>
      </c>
      <c r="C12" s="184" t="s">
        <v>5</v>
      </c>
      <c r="D12" s="289">
        <v>192822.31</v>
      </c>
      <c r="E12" s="245">
        <v>180505.22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192822.31</v>
      </c>
      <c r="E21" s="150">
        <f>E11-E17</f>
        <v>180505.22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202901.63</v>
      </c>
      <c r="E26" s="235">
        <f>D21</f>
        <v>192822.31</v>
      </c>
      <c r="G26" s="75"/>
    </row>
    <row r="27" spans="2:11">
      <c r="B27" s="8" t="s">
        <v>17</v>
      </c>
      <c r="C27" s="9" t="s">
        <v>108</v>
      </c>
      <c r="D27" s="322">
        <v>-1626.38</v>
      </c>
      <c r="E27" s="270">
        <v>-1484.24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1626.38</v>
      </c>
      <c r="E32" s="271">
        <v>1484.24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1626.38</v>
      </c>
      <c r="E37" s="272">
        <v>1484.24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2373.17</v>
      </c>
      <c r="E40" s="274">
        <v>-10832.85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203648.42</v>
      </c>
      <c r="E41" s="150">
        <f>E26+E27+E40</f>
        <v>180505.22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16993.436000000002</v>
      </c>
      <c r="E47" s="309">
        <v>16723.530999999999</v>
      </c>
      <c r="G47" s="72"/>
    </row>
    <row r="48" spans="2:10">
      <c r="B48" s="196" t="s">
        <v>6</v>
      </c>
      <c r="C48" s="197" t="s">
        <v>41</v>
      </c>
      <c r="D48" s="330">
        <v>16858.312999999998</v>
      </c>
      <c r="E48" s="151">
        <v>16590.553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11.94</v>
      </c>
      <c r="E50" s="76">
        <v>11.53</v>
      </c>
      <c r="G50" s="182"/>
    </row>
    <row r="51" spans="2:7">
      <c r="B51" s="194" t="s">
        <v>6</v>
      </c>
      <c r="C51" s="195" t="s">
        <v>111</v>
      </c>
      <c r="D51" s="330">
        <v>11.92</v>
      </c>
      <c r="E51" s="76">
        <v>10.75</v>
      </c>
      <c r="G51" s="182"/>
    </row>
    <row r="52" spans="2:7">
      <c r="B52" s="194" t="s">
        <v>8</v>
      </c>
      <c r="C52" s="195" t="s">
        <v>112</v>
      </c>
      <c r="D52" s="330">
        <v>12.15</v>
      </c>
      <c r="E52" s="76">
        <v>11.620000000000001</v>
      </c>
    </row>
    <row r="53" spans="2:7" ht="14.25" customHeight="1" thickBot="1">
      <c r="B53" s="198" t="s">
        <v>9</v>
      </c>
      <c r="C53" s="199" t="s">
        <v>41</v>
      </c>
      <c r="D53" s="328">
        <v>12.08</v>
      </c>
      <c r="E53" s="275">
        <v>10.88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180505.22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180505.22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180505.22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180505.22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192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142750.63</v>
      </c>
      <c r="E11" s="240">
        <f>SUM(E12:E14)</f>
        <v>126212.94</v>
      </c>
    </row>
    <row r="12" spans="2:12">
      <c r="B12" s="183" t="s">
        <v>4</v>
      </c>
      <c r="C12" s="184" t="s">
        <v>5</v>
      </c>
      <c r="D12" s="289">
        <v>142750.63</v>
      </c>
      <c r="E12" s="245">
        <v>126212.94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142750.63</v>
      </c>
      <c r="E21" s="150">
        <f>E11-E17</f>
        <v>126212.94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166157.74</v>
      </c>
      <c r="E26" s="235">
        <f>D21</f>
        <v>142750.63</v>
      </c>
      <c r="G26" s="75"/>
    </row>
    <row r="27" spans="2:11">
      <c r="B27" s="8" t="s">
        <v>17</v>
      </c>
      <c r="C27" s="9" t="s">
        <v>108</v>
      </c>
      <c r="D27" s="322">
        <v>-8554.51</v>
      </c>
      <c r="E27" s="270">
        <v>-7930.22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164.59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164.59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8554.51</v>
      </c>
      <c r="E32" s="271">
        <v>8094.81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1952.48</v>
      </c>
      <c r="E33" s="272">
        <v>6758.41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459.49</v>
      </c>
      <c r="E35" s="272">
        <v>490.06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1047.57</v>
      </c>
      <c r="E37" s="272">
        <v>846.34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5094.97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-2187.85</v>
      </c>
      <c r="E40" s="274">
        <v>-8607.4699999999993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155415.37999999998</v>
      </c>
      <c r="E41" s="150">
        <f>E26+E27+E40</f>
        <v>126212.94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12253.521000000001</v>
      </c>
      <c r="E47" s="151">
        <v>11356.454</v>
      </c>
      <c r="G47" s="72"/>
    </row>
    <row r="48" spans="2:10">
      <c r="B48" s="196" t="s">
        <v>6</v>
      </c>
      <c r="C48" s="197" t="s">
        <v>41</v>
      </c>
      <c r="D48" s="330">
        <v>11615.499</v>
      </c>
      <c r="E48" s="151">
        <v>10705.084000000001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13.56</v>
      </c>
      <c r="E50" s="151">
        <v>12.57</v>
      </c>
      <c r="G50" s="182"/>
    </row>
    <row r="51" spans="2:7">
      <c r="B51" s="194" t="s">
        <v>6</v>
      </c>
      <c r="C51" s="195" t="s">
        <v>111</v>
      </c>
      <c r="D51" s="330">
        <v>13.29</v>
      </c>
      <c r="E51" s="151">
        <v>11.43</v>
      </c>
      <c r="G51" s="182"/>
    </row>
    <row r="52" spans="2:7">
      <c r="B52" s="194" t="s">
        <v>8</v>
      </c>
      <c r="C52" s="195" t="s">
        <v>112</v>
      </c>
      <c r="D52" s="330">
        <v>13.61</v>
      </c>
      <c r="E52" s="151">
        <v>12.620000000000001</v>
      </c>
    </row>
    <row r="53" spans="2:7" ht="13.5" customHeight="1" thickBot="1">
      <c r="B53" s="198" t="s">
        <v>9</v>
      </c>
      <c r="C53" s="199" t="s">
        <v>41</v>
      </c>
      <c r="D53" s="328">
        <v>13.38</v>
      </c>
      <c r="E53" s="275">
        <v>11.79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126212.94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126212.94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126212.94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126212.94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193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344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10734.88</v>
      </c>
      <c r="E11" s="240">
        <f>SUM(E12:E14)</f>
        <v>7950.08</v>
      </c>
    </row>
    <row r="12" spans="2:12">
      <c r="B12" s="183" t="s">
        <v>4</v>
      </c>
      <c r="C12" s="184" t="s">
        <v>5</v>
      </c>
      <c r="D12" s="289">
        <v>10734.88</v>
      </c>
      <c r="E12" s="245">
        <v>7950.08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10734.88</v>
      </c>
      <c r="E21" s="150">
        <f>E11-E17</f>
        <v>7950.08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8591.7800000000007</v>
      </c>
      <c r="E26" s="235">
        <f>D21</f>
        <v>10734.88</v>
      </c>
      <c r="G26" s="75"/>
    </row>
    <row r="27" spans="2:11">
      <c r="B27" s="8" t="s">
        <v>17</v>
      </c>
      <c r="C27" s="9" t="s">
        <v>108</v>
      </c>
      <c r="D27" s="322">
        <v>-101.54</v>
      </c>
      <c r="E27" s="270">
        <v>-113.31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101.54</v>
      </c>
      <c r="E32" s="271">
        <v>113.31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35.35</v>
      </c>
      <c r="E35" s="272">
        <v>40.94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66.19</v>
      </c>
      <c r="E37" s="272">
        <v>72.37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1809.46</v>
      </c>
      <c r="E40" s="274">
        <v>-2671.49</v>
      </c>
      <c r="G40" s="75"/>
    </row>
    <row r="41" spans="2:10" ht="13.5" thickBot="1">
      <c r="B41" s="101" t="s">
        <v>37</v>
      </c>
      <c r="C41" s="102" t="s">
        <v>38</v>
      </c>
      <c r="D41" s="326">
        <v>10299.700000000001</v>
      </c>
      <c r="E41" s="150">
        <f>E26+E27+E40</f>
        <v>7950.08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675.98599999999999</v>
      </c>
      <c r="E47" s="151">
        <v>661.83</v>
      </c>
      <c r="G47" s="72"/>
    </row>
    <row r="48" spans="2:10">
      <c r="B48" s="196" t="s">
        <v>6</v>
      </c>
      <c r="C48" s="197" t="s">
        <v>41</v>
      </c>
      <c r="D48" s="330">
        <v>668.81200000000001</v>
      </c>
      <c r="E48" s="151">
        <v>653.25199999999995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12.71</v>
      </c>
      <c r="E50" s="151">
        <v>16.22</v>
      </c>
      <c r="G50" s="182"/>
    </row>
    <row r="51" spans="2:7">
      <c r="B51" s="194" t="s">
        <v>6</v>
      </c>
      <c r="C51" s="195" t="s">
        <v>111</v>
      </c>
      <c r="D51" s="330">
        <v>12.71</v>
      </c>
      <c r="E51" s="151">
        <v>11.91</v>
      </c>
      <c r="G51" s="182"/>
    </row>
    <row r="52" spans="2:7">
      <c r="B52" s="194" t="s">
        <v>8</v>
      </c>
      <c r="C52" s="195" t="s">
        <v>112</v>
      </c>
      <c r="D52" s="330">
        <v>15.67</v>
      </c>
      <c r="E52" s="151">
        <v>16.920000000000002</v>
      </c>
    </row>
    <row r="53" spans="2:7" ht="12.75" customHeight="1" thickBot="1">
      <c r="B53" s="198" t="s">
        <v>9</v>
      </c>
      <c r="C53" s="199" t="s">
        <v>41</v>
      </c>
      <c r="D53" s="328">
        <v>15.4</v>
      </c>
      <c r="E53" s="275">
        <v>12.17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7950.08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7950.08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7950.08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7950.08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194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724815.85</v>
      </c>
      <c r="E11" s="240">
        <f>SUM(E12:E14)</f>
        <v>405935.6</v>
      </c>
    </row>
    <row r="12" spans="2:12">
      <c r="B12" s="183" t="s">
        <v>4</v>
      </c>
      <c r="C12" s="184" t="s">
        <v>5</v>
      </c>
      <c r="D12" s="289">
        <v>724815.85</v>
      </c>
      <c r="E12" s="245">
        <v>405935.6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724815.85</v>
      </c>
      <c r="E21" s="150">
        <f>E11-E17</f>
        <v>405935.6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678751.03</v>
      </c>
      <c r="E26" s="235">
        <f>D21</f>
        <v>724815.85</v>
      </c>
      <c r="G26" s="75"/>
    </row>
    <row r="27" spans="2:11">
      <c r="B27" s="8" t="s">
        <v>17</v>
      </c>
      <c r="C27" s="9" t="s">
        <v>108</v>
      </c>
      <c r="D27" s="322">
        <v>-6055.43</v>
      </c>
      <c r="E27" s="270">
        <v>-236360.62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6055.43</v>
      </c>
      <c r="E32" s="271">
        <v>236360.62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230985.59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936.31</v>
      </c>
      <c r="E35" s="272">
        <v>1091.33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5119.12</v>
      </c>
      <c r="E37" s="272">
        <v>4283.7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37527.74</v>
      </c>
      <c r="E40" s="274">
        <v>-82519.63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710223.34</v>
      </c>
      <c r="E41" s="150">
        <f>E26+E27+E40</f>
        <v>405935.6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29927.294000000002</v>
      </c>
      <c r="E47" s="151">
        <v>29309.172999999999</v>
      </c>
      <c r="G47" s="72"/>
    </row>
    <row r="48" spans="2:10">
      <c r="B48" s="196" t="s">
        <v>6</v>
      </c>
      <c r="C48" s="197" t="s">
        <v>41</v>
      </c>
      <c r="D48" s="330">
        <v>29666.806</v>
      </c>
      <c r="E48" s="151">
        <v>19256.906999999999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22.68</v>
      </c>
      <c r="E50" s="151">
        <v>24.73</v>
      </c>
      <c r="G50" s="182"/>
    </row>
    <row r="51" spans="2:7">
      <c r="B51" s="194" t="s">
        <v>6</v>
      </c>
      <c r="C51" s="195" t="s">
        <v>111</v>
      </c>
      <c r="D51" s="330">
        <v>22.57</v>
      </c>
      <c r="E51" s="151">
        <v>20.71</v>
      </c>
      <c r="G51" s="182"/>
    </row>
    <row r="52" spans="2:7">
      <c r="B52" s="194" t="s">
        <v>8</v>
      </c>
      <c r="C52" s="195" t="s">
        <v>112</v>
      </c>
      <c r="D52" s="330">
        <v>23.99</v>
      </c>
      <c r="E52" s="151">
        <v>24.78</v>
      </c>
    </row>
    <row r="53" spans="2:7" ht="12.75" customHeight="1" thickBot="1">
      <c r="B53" s="198" t="s">
        <v>9</v>
      </c>
      <c r="C53" s="199" t="s">
        <v>41</v>
      </c>
      <c r="D53" s="328">
        <v>23.94</v>
      </c>
      <c r="E53" s="275">
        <v>21.08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405935.6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405935.6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405935.6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405935.6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195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131422.44</v>
      </c>
      <c r="E11" s="240">
        <f>SUM(E12:E14)</f>
        <v>102548.19</v>
      </c>
    </row>
    <row r="12" spans="2:12">
      <c r="B12" s="183" t="s">
        <v>4</v>
      </c>
      <c r="C12" s="184" t="s">
        <v>5</v>
      </c>
      <c r="D12" s="289">
        <v>131422.44</v>
      </c>
      <c r="E12" s="245">
        <v>102548.19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131422.44</v>
      </c>
      <c r="E21" s="150">
        <f>E11-E17</f>
        <v>102548.19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115854.54</v>
      </c>
      <c r="E26" s="235">
        <f>D21</f>
        <v>131422.44</v>
      </c>
      <c r="G26" s="75"/>
    </row>
    <row r="27" spans="2:11">
      <c r="B27" s="8" t="s">
        <v>17</v>
      </c>
      <c r="C27" s="9" t="s">
        <v>108</v>
      </c>
      <c r="D27" s="322">
        <v>-1424.51</v>
      </c>
      <c r="E27" s="270">
        <v>-1709.4499999999998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1424.51</v>
      </c>
      <c r="E32" s="271">
        <v>1709.4499999999998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445.39</v>
      </c>
      <c r="E35" s="272">
        <v>772.3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979.12</v>
      </c>
      <c r="E37" s="272">
        <v>937.15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13428.09</v>
      </c>
      <c r="E40" s="274">
        <v>-27164.799999999999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127858.12</v>
      </c>
      <c r="E41" s="150">
        <f>E26+E27+E40</f>
        <v>102548.19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8383.107</v>
      </c>
      <c r="E47" s="151">
        <v>8188.3140000000003</v>
      </c>
      <c r="G47" s="72"/>
    </row>
    <row r="48" spans="2:10">
      <c r="B48" s="196" t="s">
        <v>6</v>
      </c>
      <c r="C48" s="197" t="s">
        <v>41</v>
      </c>
      <c r="D48" s="330">
        <v>8286.3330000000005</v>
      </c>
      <c r="E48" s="151">
        <v>8068.308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13.82</v>
      </c>
      <c r="E50" s="151">
        <v>16.05</v>
      </c>
      <c r="G50" s="182"/>
    </row>
    <row r="51" spans="2:7">
      <c r="B51" s="194" t="s">
        <v>6</v>
      </c>
      <c r="C51" s="195" t="s">
        <v>111</v>
      </c>
      <c r="D51" s="330">
        <v>13.77</v>
      </c>
      <c r="E51" s="151">
        <v>12.49</v>
      </c>
      <c r="G51" s="182"/>
    </row>
    <row r="52" spans="2:7">
      <c r="B52" s="194" t="s">
        <v>8</v>
      </c>
      <c r="C52" s="195" t="s">
        <v>112</v>
      </c>
      <c r="D52" s="330">
        <v>15.47</v>
      </c>
      <c r="E52" s="151">
        <v>16.080000000000002</v>
      </c>
    </row>
    <row r="53" spans="2:7" ht="13.5" thickBot="1">
      <c r="B53" s="198" t="s">
        <v>9</v>
      </c>
      <c r="C53" s="199" t="s">
        <v>41</v>
      </c>
      <c r="D53" s="328">
        <v>15.43</v>
      </c>
      <c r="E53" s="275">
        <v>12.71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102548.19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102548.19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102548.19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102548.19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8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196</v>
      </c>
      <c r="C6" s="398"/>
      <c r="D6" s="398"/>
      <c r="E6" s="398"/>
    </row>
    <row r="7" spans="2:12" ht="14.25">
      <c r="B7" s="211"/>
      <c r="C7" s="21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1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554119.96</v>
      </c>
      <c r="E11" s="240">
        <f>SUM(E12:E14)</f>
        <v>478289.7</v>
      </c>
    </row>
    <row r="12" spans="2:12">
      <c r="B12" s="183" t="s">
        <v>4</v>
      </c>
      <c r="C12" s="184" t="s">
        <v>5</v>
      </c>
      <c r="D12" s="289">
        <v>554119.96</v>
      </c>
      <c r="E12" s="245">
        <v>478289.7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554119.96</v>
      </c>
      <c r="E21" s="150">
        <f>E11-E17</f>
        <v>478289.7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548513.01</v>
      </c>
      <c r="E26" s="235">
        <f>D21</f>
        <v>554119.96</v>
      </c>
      <c r="G26" s="75"/>
    </row>
    <row r="27" spans="2:11">
      <c r="B27" s="8" t="s">
        <v>17</v>
      </c>
      <c r="C27" s="9" t="s">
        <v>108</v>
      </c>
      <c r="D27" s="322">
        <v>-4684.09</v>
      </c>
      <c r="E27" s="270">
        <v>-4791.3999999999996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4684.09</v>
      </c>
      <c r="E32" s="271">
        <v>4791.3999999999996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283.10000000000002</v>
      </c>
      <c r="E35" s="272">
        <v>646.28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4400.99</v>
      </c>
      <c r="E37" s="272">
        <v>4145.12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12638.44</v>
      </c>
      <c r="E40" s="274">
        <v>-71038.86</v>
      </c>
      <c r="G40" s="75"/>
    </row>
    <row r="41" spans="2:10" ht="13.5" thickBot="1">
      <c r="B41" s="101" t="s">
        <v>37</v>
      </c>
      <c r="C41" s="102" t="s">
        <v>38</v>
      </c>
      <c r="D41" s="326">
        <v>556467.36</v>
      </c>
      <c r="E41" s="150">
        <f>E26+E27+E40</f>
        <v>478289.69999999995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45369.148999999998</v>
      </c>
      <c r="E47" s="151">
        <v>44615.133999999998</v>
      </c>
      <c r="G47" s="72"/>
    </row>
    <row r="48" spans="2:10">
      <c r="B48" s="196" t="s">
        <v>6</v>
      </c>
      <c r="C48" s="197" t="s">
        <v>41</v>
      </c>
      <c r="D48" s="330">
        <v>44985.235000000001</v>
      </c>
      <c r="E48" s="151">
        <v>44204.224000000002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12.09</v>
      </c>
      <c r="E50" s="151">
        <v>12.42</v>
      </c>
      <c r="G50" s="182"/>
    </row>
    <row r="51" spans="2:7">
      <c r="B51" s="194" t="s">
        <v>6</v>
      </c>
      <c r="C51" s="195" t="s">
        <v>111</v>
      </c>
      <c r="D51" s="330">
        <v>12.06</v>
      </c>
      <c r="E51" s="151">
        <v>10.81</v>
      </c>
      <c r="G51" s="182"/>
    </row>
    <row r="52" spans="2:7">
      <c r="B52" s="194" t="s">
        <v>8</v>
      </c>
      <c r="C52" s="195" t="s">
        <v>112</v>
      </c>
      <c r="D52" s="330">
        <v>12.38</v>
      </c>
      <c r="E52" s="151">
        <v>12.42</v>
      </c>
    </row>
    <row r="53" spans="2:7" ht="13.5" thickBot="1">
      <c r="B53" s="198" t="s">
        <v>9</v>
      </c>
      <c r="C53" s="199" t="s">
        <v>41</v>
      </c>
      <c r="D53" s="328">
        <v>12.37</v>
      </c>
      <c r="E53" s="275">
        <v>10.82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478289.7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478289.7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478289.7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478289.7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197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7721.54</v>
      </c>
      <c r="E11" s="240">
        <f>SUM(E12:E14)</f>
        <v>0</v>
      </c>
    </row>
    <row r="12" spans="2:12">
      <c r="B12" s="183" t="s">
        <v>4</v>
      </c>
      <c r="C12" s="184" t="s">
        <v>5</v>
      </c>
      <c r="D12" s="289">
        <v>7721.54</v>
      </c>
      <c r="E12" s="245" t="s">
        <v>120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7721.54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20567.25</v>
      </c>
      <c r="E26" s="235">
        <f>D21</f>
        <v>7721.54</v>
      </c>
      <c r="G26" s="75"/>
    </row>
    <row r="27" spans="2:11">
      <c r="B27" s="8" t="s">
        <v>17</v>
      </c>
      <c r="C27" s="9" t="s">
        <v>108</v>
      </c>
      <c r="D27" s="322">
        <v>-18266.080000000002</v>
      </c>
      <c r="E27" s="270">
        <v>-5820.18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69.12</v>
      </c>
      <c r="E28" s="271">
        <v>153.14000000000001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69.12</v>
      </c>
      <c r="E29" s="272">
        <v>153.14000000000001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18335.2</v>
      </c>
      <c r="E32" s="271">
        <v>5973.3200000000006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2731.82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18.93</v>
      </c>
      <c r="E35" s="272">
        <v>86.3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39.9</v>
      </c>
      <c r="E37" s="272">
        <v>32.65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18276.37</v>
      </c>
      <c r="E39" s="273">
        <v>3122.55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704.34</v>
      </c>
      <c r="E40" s="274">
        <v>-1901.36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3005.5099999999984</v>
      </c>
      <c r="E41" s="150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185.37400000000002</v>
      </c>
      <c r="E47" s="151">
        <v>61.649000000000001</v>
      </c>
      <c r="G47" s="72"/>
      <c r="H47" s="161"/>
    </row>
    <row r="48" spans="2:10">
      <c r="B48" s="196" t="s">
        <v>6</v>
      </c>
      <c r="C48" s="197" t="s">
        <v>41</v>
      </c>
      <c r="D48" s="330">
        <v>25.047999999999998</v>
      </c>
      <c r="E48" s="310" t="s">
        <v>120</v>
      </c>
      <c r="G48" s="161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110.95</v>
      </c>
      <c r="E50" s="151">
        <v>125.25</v>
      </c>
      <c r="G50" s="182"/>
    </row>
    <row r="51" spans="2:7">
      <c r="B51" s="194" t="s">
        <v>6</v>
      </c>
      <c r="C51" s="195" t="s">
        <v>111</v>
      </c>
      <c r="D51" s="330">
        <v>109.45</v>
      </c>
      <c r="E51" s="151">
        <v>68.650000000000006</v>
      </c>
      <c r="G51" s="182"/>
    </row>
    <row r="52" spans="2:7">
      <c r="B52" s="194" t="s">
        <v>8</v>
      </c>
      <c r="C52" s="195" t="s">
        <v>112</v>
      </c>
      <c r="D52" s="330">
        <v>122.24</v>
      </c>
      <c r="E52" s="151">
        <v>129.36000000000001</v>
      </c>
    </row>
    <row r="53" spans="2:7" ht="13.5" customHeight="1" thickBot="1">
      <c r="B53" s="198" t="s">
        <v>9</v>
      </c>
      <c r="C53" s="199" t="s">
        <v>41</v>
      </c>
      <c r="D53" s="328">
        <v>119.99</v>
      </c>
      <c r="E53" s="386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  <c r="H5" s="162"/>
      <c r="I5" s="162"/>
      <c r="J5" s="162"/>
    </row>
    <row r="6" spans="2:12" ht="14.25">
      <c r="B6" s="398" t="s">
        <v>198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381423.37</v>
      </c>
      <c r="E11" s="240">
        <f>SUM(E12:E14)</f>
        <v>151380.24</v>
      </c>
    </row>
    <row r="12" spans="2:12">
      <c r="B12" s="183" t="s">
        <v>4</v>
      </c>
      <c r="C12" s="184" t="s">
        <v>5</v>
      </c>
      <c r="D12" s="289">
        <v>381423.37</v>
      </c>
      <c r="E12" s="245">
        <v>151380.24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381423.37</v>
      </c>
      <c r="E21" s="150">
        <f>E11-E17</f>
        <v>151380.24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520801.38999999996</v>
      </c>
      <c r="E26" s="235">
        <f>D21</f>
        <v>381423.37</v>
      </c>
      <c r="G26" s="75"/>
    </row>
    <row r="27" spans="2:11">
      <c r="B27" s="8" t="s">
        <v>17</v>
      </c>
      <c r="C27" s="9" t="s">
        <v>108</v>
      </c>
      <c r="D27" s="322">
        <v>-70631.95</v>
      </c>
      <c r="E27" s="270">
        <v>-193453.75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11316.5</v>
      </c>
      <c r="E28" s="271">
        <v>12832.03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10947.4</v>
      </c>
      <c r="E29" s="272">
        <v>8958.6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369.1</v>
      </c>
      <c r="E31" s="272">
        <v>3873.43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81948.45</v>
      </c>
      <c r="E32" s="271">
        <v>206285.78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66475.27</v>
      </c>
      <c r="E33" s="272">
        <v>203365.1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1148.6600000000001</v>
      </c>
      <c r="E35" s="272">
        <v>862.26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3681.81</v>
      </c>
      <c r="E37" s="272">
        <v>1834.63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10642.71</v>
      </c>
      <c r="E39" s="273">
        <v>223.79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-7211.06</v>
      </c>
      <c r="E40" s="274">
        <v>-36589.379999999997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442958.37999999995</v>
      </c>
      <c r="E41" s="150">
        <f>E26+E27+E40</f>
        <v>151380.24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2293.6730000000002</v>
      </c>
      <c r="E47" s="151">
        <v>1855.5329999999999</v>
      </c>
      <c r="G47" s="72"/>
      <c r="H47" s="161"/>
    </row>
    <row r="48" spans="2:10">
      <c r="B48" s="196" t="s">
        <v>6</v>
      </c>
      <c r="C48" s="197" t="s">
        <v>41</v>
      </c>
      <c r="D48" s="330">
        <v>1980.6759999999999</v>
      </c>
      <c r="E48" s="151">
        <v>853.66399999999999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227.06</v>
      </c>
      <c r="E50" s="151">
        <v>205.56</v>
      </c>
      <c r="G50" s="182"/>
    </row>
    <row r="51" spans="2:7">
      <c r="B51" s="194" t="s">
        <v>6</v>
      </c>
      <c r="C51" s="195" t="s">
        <v>111</v>
      </c>
      <c r="D51" s="330">
        <v>222.57</v>
      </c>
      <c r="E51" s="151">
        <v>169.08</v>
      </c>
      <c r="G51" s="182"/>
    </row>
    <row r="52" spans="2:7">
      <c r="B52" s="194" t="s">
        <v>8</v>
      </c>
      <c r="C52" s="195" t="s">
        <v>112</v>
      </c>
      <c r="D52" s="330">
        <v>227.72</v>
      </c>
      <c r="E52" s="151">
        <v>205.81</v>
      </c>
    </row>
    <row r="53" spans="2:7" ht="13.5" thickBot="1">
      <c r="B53" s="198" t="s">
        <v>9</v>
      </c>
      <c r="C53" s="199" t="s">
        <v>41</v>
      </c>
      <c r="D53" s="328">
        <v>223.64</v>
      </c>
      <c r="E53" s="275">
        <v>177.33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151380.24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24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151380.24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151380.24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151380.24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81"/>
  <sheetViews>
    <sheetView zoomScale="78" zoomScaleNormal="78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7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 customHeight="1">
      <c r="B6" s="398" t="s">
        <v>98</v>
      </c>
      <c r="C6" s="398"/>
      <c r="D6" s="398"/>
      <c r="E6" s="398"/>
    </row>
    <row r="7" spans="2:12" ht="14.25">
      <c r="B7" s="258"/>
      <c r="C7" s="258"/>
      <c r="D7" s="313"/>
      <c r="E7" s="313"/>
    </row>
    <row r="8" spans="2:12" ht="13.5" customHeight="1">
      <c r="B8" s="400" t="s">
        <v>18</v>
      </c>
      <c r="C8" s="411"/>
      <c r="D8" s="411"/>
      <c r="E8" s="411"/>
    </row>
    <row r="9" spans="2:12" ht="16.5" customHeight="1" thickBot="1">
      <c r="B9" s="399" t="s">
        <v>100</v>
      </c>
      <c r="C9" s="399"/>
      <c r="D9" s="399"/>
      <c r="E9" s="399"/>
    </row>
    <row r="10" spans="2:12" ht="13.5" thickBot="1">
      <c r="B10" s="25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797060.92999999993</v>
      </c>
      <c r="E11" s="240">
        <f>SUM(E12:E14)</f>
        <v>596433.17000000004</v>
      </c>
    </row>
    <row r="12" spans="2:12">
      <c r="B12" s="183" t="s">
        <v>4</v>
      </c>
      <c r="C12" s="243" t="s">
        <v>5</v>
      </c>
      <c r="D12" s="289">
        <v>796843.83</v>
      </c>
      <c r="E12" s="245">
        <f>571654.47+24375.03</f>
        <v>596029.5</v>
      </c>
      <c r="G12" s="72"/>
    </row>
    <row r="13" spans="2:12">
      <c r="B13" s="183" t="s">
        <v>6</v>
      </c>
      <c r="C13" s="243" t="s">
        <v>7</v>
      </c>
      <c r="D13" s="290"/>
      <c r="E13" s="246"/>
      <c r="G13" s="72"/>
    </row>
    <row r="14" spans="2:12">
      <c r="B14" s="183" t="s">
        <v>8</v>
      </c>
      <c r="C14" s="243" t="s">
        <v>10</v>
      </c>
      <c r="D14" s="290">
        <v>217.1</v>
      </c>
      <c r="E14" s="246">
        <f>E15</f>
        <v>403.67</v>
      </c>
      <c r="G14" s="72"/>
    </row>
    <row r="15" spans="2:12">
      <c r="B15" s="183" t="s">
        <v>103</v>
      </c>
      <c r="C15" s="243" t="s">
        <v>11</v>
      </c>
      <c r="D15" s="290">
        <v>217.1</v>
      </c>
      <c r="E15" s="246">
        <v>403.67</v>
      </c>
      <c r="G15" s="72"/>
    </row>
    <row r="16" spans="2:12">
      <c r="B16" s="186" t="s">
        <v>104</v>
      </c>
      <c r="C16" s="244" t="s">
        <v>12</v>
      </c>
      <c r="D16" s="291"/>
      <c r="E16" s="247"/>
      <c r="G16" s="72"/>
    </row>
    <row r="17" spans="2:11">
      <c r="B17" s="8" t="s">
        <v>13</v>
      </c>
      <c r="C17" s="208" t="s">
        <v>65</v>
      </c>
      <c r="D17" s="292">
        <v>1524.7</v>
      </c>
      <c r="E17" s="248">
        <f>E18</f>
        <v>1151.94</v>
      </c>
      <c r="G17" s="72"/>
    </row>
    <row r="18" spans="2:11">
      <c r="B18" s="183" t="s">
        <v>4</v>
      </c>
      <c r="C18" s="243" t="s">
        <v>11</v>
      </c>
      <c r="D18" s="291">
        <v>1524.7</v>
      </c>
      <c r="E18" s="247">
        <v>1151.94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customHeight="1" thickBot="1">
      <c r="B21" s="407" t="s">
        <v>107</v>
      </c>
      <c r="C21" s="408"/>
      <c r="D21" s="294">
        <v>795536.23</v>
      </c>
      <c r="E21" s="150">
        <f>E11-E17</f>
        <v>595281.2300000001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6"/>
      <c r="G22" s="72"/>
    </row>
    <row r="23" spans="2:11" ht="13.5" customHeight="1">
      <c r="B23" s="400" t="s">
        <v>101</v>
      </c>
      <c r="C23" s="409"/>
      <c r="D23" s="409"/>
      <c r="E23" s="409"/>
      <c r="G23" s="72"/>
    </row>
    <row r="24" spans="2:11" ht="18" customHeight="1" thickBot="1">
      <c r="B24" s="399" t="s">
        <v>102</v>
      </c>
      <c r="C24" s="410"/>
      <c r="D24" s="410"/>
      <c r="E24" s="410"/>
      <c r="K24" s="182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717254.7300000001</v>
      </c>
      <c r="E26" s="235">
        <f>D21</f>
        <v>795536.23</v>
      </c>
      <c r="G26" s="75"/>
    </row>
    <row r="27" spans="2:11">
      <c r="B27" s="8" t="s">
        <v>17</v>
      </c>
      <c r="C27" s="9" t="s">
        <v>108</v>
      </c>
      <c r="D27" s="322">
        <v>26057.340000000011</v>
      </c>
      <c r="E27" s="270">
        <v>-11079.440000000002</v>
      </c>
      <c r="F27" s="72"/>
      <c r="G27" s="155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68388.790000000008</v>
      </c>
      <c r="E28" s="271">
        <v>59064.58</v>
      </c>
      <c r="F28" s="72"/>
      <c r="G28" s="155"/>
      <c r="H28" s="250"/>
      <c r="I28" s="250"/>
      <c r="J28" s="217"/>
    </row>
    <row r="29" spans="2:11">
      <c r="B29" s="191" t="s">
        <v>4</v>
      </c>
      <c r="C29" s="184" t="s">
        <v>20</v>
      </c>
      <c r="D29" s="323">
        <v>64654.9</v>
      </c>
      <c r="E29" s="272">
        <v>59064.58</v>
      </c>
      <c r="F29" s="72"/>
      <c r="G29" s="155"/>
      <c r="H29" s="250"/>
      <c r="I29" s="250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  <c r="J30" s="217"/>
    </row>
    <row r="31" spans="2:11">
      <c r="B31" s="191" t="s">
        <v>8</v>
      </c>
      <c r="C31" s="184" t="s">
        <v>22</v>
      </c>
      <c r="D31" s="323">
        <v>3733.89</v>
      </c>
      <c r="E31" s="272"/>
      <c r="F31" s="72"/>
      <c r="G31" s="155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42331.45</v>
      </c>
      <c r="E32" s="271">
        <v>70144.02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26753.55</v>
      </c>
      <c r="E33" s="272">
        <v>64931.17</v>
      </c>
      <c r="F33" s="72"/>
      <c r="G33" s="155"/>
      <c r="H33" s="250"/>
      <c r="I33" s="250"/>
      <c r="J33" s="217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6073.99</v>
      </c>
      <c r="E35" s="272">
        <v>5212.8500000000004</v>
      </c>
      <c r="F35" s="72"/>
      <c r="G35" s="155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9503.91</v>
      </c>
      <c r="E39" s="273"/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77984.92</v>
      </c>
      <c r="E40" s="274">
        <v>-189175.56</v>
      </c>
      <c r="G40" s="75"/>
    </row>
    <row r="41" spans="2:10" ht="13.5" thickBot="1">
      <c r="B41" s="101" t="s">
        <v>37</v>
      </c>
      <c r="C41" s="102" t="s">
        <v>38</v>
      </c>
      <c r="D41" s="326">
        <v>821296.99000000011</v>
      </c>
      <c r="E41" s="150">
        <f>E26+E27+E40</f>
        <v>595281.23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 customHeight="1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50570.208599999998</v>
      </c>
      <c r="E47" s="298">
        <v>48978.652199999997</v>
      </c>
      <c r="G47" s="202"/>
    </row>
    <row r="48" spans="2:10">
      <c r="B48" s="196" t="s">
        <v>6</v>
      </c>
      <c r="C48" s="197" t="s">
        <v>41</v>
      </c>
      <c r="D48" s="330">
        <v>52293.147900000004</v>
      </c>
      <c r="E48" s="364">
        <v>48396.248399999997</v>
      </c>
      <c r="G48" s="204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14.183300000000001</v>
      </c>
      <c r="E50" s="298">
        <v>16.2425</v>
      </c>
      <c r="G50" s="218"/>
    </row>
    <row r="51" spans="2:7">
      <c r="B51" s="194" t="s">
        <v>6</v>
      </c>
      <c r="C51" s="195" t="s">
        <v>111</v>
      </c>
      <c r="D51" s="330">
        <v>14.183299999999999</v>
      </c>
      <c r="E51" s="298">
        <v>12.162100000000001</v>
      </c>
      <c r="G51" s="182"/>
    </row>
    <row r="52" spans="2:7" ht="12.75" customHeight="1">
      <c r="B52" s="194" t="s">
        <v>8</v>
      </c>
      <c r="C52" s="195" t="s">
        <v>112</v>
      </c>
      <c r="D52" s="330">
        <v>15.7056</v>
      </c>
      <c r="E52" s="298">
        <v>16.2425</v>
      </c>
    </row>
    <row r="53" spans="2:7" ht="13.5" thickBot="1">
      <c r="B53" s="198" t="s">
        <v>9</v>
      </c>
      <c r="C53" s="199" t="s">
        <v>41</v>
      </c>
      <c r="D53" s="328">
        <v>15.705</v>
      </c>
      <c r="E53" s="275">
        <v>12.3002</v>
      </c>
    </row>
    <row r="54" spans="2:7">
      <c r="B54" s="200"/>
      <c r="C54" s="201"/>
      <c r="D54" s="113"/>
      <c r="E54" s="113"/>
    </row>
    <row r="55" spans="2:7" ht="13.5" customHeight="1">
      <c r="B55" s="401" t="s">
        <v>62</v>
      </c>
      <c r="C55" s="402"/>
      <c r="D55" s="402"/>
      <c r="E55" s="402"/>
    </row>
    <row r="56" spans="2:7" ht="15.75" customHeight="1" thickBot="1">
      <c r="B56" s="399" t="s">
        <v>113</v>
      </c>
      <c r="C56" s="403"/>
      <c r="D56" s="403"/>
      <c r="E56" s="403"/>
    </row>
    <row r="57" spans="2:7" ht="23.25" customHeight="1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596029.5</v>
      </c>
      <c r="E58" s="30">
        <f>D58/E21</f>
        <v>1.0012570025095531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v>571654.47</v>
      </c>
      <c r="E64" s="82">
        <f>D64/E21</f>
        <v>0.96030991939725674</v>
      </c>
      <c r="G64" s="72"/>
    </row>
    <row r="65" spans="2:7">
      <c r="B65" s="300" t="s">
        <v>33</v>
      </c>
      <c r="C65" s="197" t="s">
        <v>115</v>
      </c>
      <c r="D65" s="81">
        <v>0</v>
      </c>
      <c r="E65" s="82">
        <v>0</v>
      </c>
    </row>
    <row r="66" spans="2:7">
      <c r="B66" s="300" t="s">
        <v>50</v>
      </c>
      <c r="C66" s="197" t="s">
        <v>51</v>
      </c>
      <c r="D66" s="81">
        <v>0</v>
      </c>
      <c r="E66" s="82">
        <v>0</v>
      </c>
      <c r="G66" s="72"/>
    </row>
    <row r="67" spans="2:7">
      <c r="B67" s="301" t="s">
        <v>52</v>
      </c>
      <c r="C67" s="195" t="s">
        <v>53</v>
      </c>
      <c r="D67" s="79">
        <v>0</v>
      </c>
      <c r="E67" s="80">
        <v>0</v>
      </c>
      <c r="G67" s="72"/>
    </row>
    <row r="68" spans="2:7">
      <c r="B68" s="301" t="s">
        <v>54</v>
      </c>
      <c r="C68" s="195" t="s">
        <v>55</v>
      </c>
      <c r="D68" s="79">
        <v>0</v>
      </c>
      <c r="E68" s="80">
        <v>0</v>
      </c>
    </row>
    <row r="69" spans="2:7">
      <c r="B69" s="301" t="s">
        <v>56</v>
      </c>
      <c r="C69" s="195" t="s">
        <v>57</v>
      </c>
      <c r="D69" s="329">
        <v>24375.03</v>
      </c>
      <c r="E69" s="80">
        <f>D69/E21</f>
        <v>4.0947083112296341E-2</v>
      </c>
    </row>
    <row r="70" spans="2:7">
      <c r="B70" s="302" t="s">
        <v>58</v>
      </c>
      <c r="C70" s="236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403.67</v>
      </c>
      <c r="E72" s="121">
        <f>D72/E21</f>
        <v>6.781164593414107E-4</v>
      </c>
    </row>
    <row r="73" spans="2:7">
      <c r="B73" s="22" t="s">
        <v>62</v>
      </c>
      <c r="C73" s="23" t="s">
        <v>65</v>
      </c>
      <c r="D73" s="24">
        <f>E17</f>
        <v>1151.94</v>
      </c>
      <c r="E73" s="25">
        <f>D73/E21</f>
        <v>1.9351189688947522E-3</v>
      </c>
    </row>
    <row r="74" spans="2:7">
      <c r="B74" s="122" t="s">
        <v>64</v>
      </c>
      <c r="C74" s="123" t="s">
        <v>66</v>
      </c>
      <c r="D74" s="124">
        <f>D58+D71+D72-D73</f>
        <v>595281.2300000001</v>
      </c>
      <c r="E74" s="66">
        <f>E58+E72-E73</f>
        <v>0.99999999999999978</v>
      </c>
    </row>
    <row r="75" spans="2:7">
      <c r="B75" s="301" t="s">
        <v>4</v>
      </c>
      <c r="C75" s="195" t="s">
        <v>67</v>
      </c>
      <c r="D75" s="79">
        <f>D74</f>
        <v>595281.2300000001</v>
      </c>
      <c r="E75" s="80">
        <f>E74</f>
        <v>0.99999999999999978</v>
      </c>
    </row>
    <row r="76" spans="2:7">
      <c r="B76" s="301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199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152870.53</v>
      </c>
      <c r="E11" s="240">
        <f>SUM(E12:E14)</f>
        <v>129173.82</v>
      </c>
    </row>
    <row r="12" spans="2:12">
      <c r="B12" s="183" t="s">
        <v>4</v>
      </c>
      <c r="C12" s="184" t="s">
        <v>5</v>
      </c>
      <c r="D12" s="289">
        <v>152870.53</v>
      </c>
      <c r="E12" s="245">
        <v>129173.82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152870.53</v>
      </c>
      <c r="E21" s="150">
        <f>E11-E17</f>
        <v>129173.82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  <c r="I23" s="156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136870.95000000001</v>
      </c>
      <c r="E26" s="235">
        <f>D21</f>
        <v>152870.53</v>
      </c>
      <c r="G26" s="75"/>
    </row>
    <row r="27" spans="2:11">
      <c r="B27" s="8" t="s">
        <v>17</v>
      </c>
      <c r="C27" s="9" t="s">
        <v>108</v>
      </c>
      <c r="D27" s="322">
        <v>5660.39</v>
      </c>
      <c r="E27" s="270">
        <v>157.59000000000015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10723.29</v>
      </c>
      <c r="E28" s="271">
        <v>14752.52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10723.29</v>
      </c>
      <c r="E29" s="272">
        <v>9605.6200000000008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5146.8999999999996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5062.8999999999996</v>
      </c>
      <c r="E32" s="271">
        <v>14594.93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2491.94</v>
      </c>
      <c r="E33" s="272">
        <v>13191.08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862.49</v>
      </c>
      <c r="E35" s="272">
        <v>875.58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493.39</v>
      </c>
      <c r="E37" s="272">
        <v>528.27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1215.08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6621.47</v>
      </c>
      <c r="E40" s="274">
        <v>-23854.3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149152.81000000003</v>
      </c>
      <c r="E41" s="150">
        <f>E26+E27+E40</f>
        <v>129173.81999999999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  <c r="H43" s="238"/>
    </row>
    <row r="44" spans="2:10" ht="18" customHeight="1" thickBot="1">
      <c r="B44" s="399" t="s">
        <v>118</v>
      </c>
      <c r="C44" s="403"/>
      <c r="D44" s="403"/>
      <c r="E44" s="403"/>
      <c r="G44" s="72"/>
      <c r="H44" s="238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844.25699999999995</v>
      </c>
      <c r="E47" s="304">
        <v>916.43499999999995</v>
      </c>
      <c r="G47" s="72"/>
      <c r="H47" s="161"/>
    </row>
    <row r="48" spans="2:10">
      <c r="B48" s="196" t="s">
        <v>6</v>
      </c>
      <c r="C48" s="197" t="s">
        <v>41</v>
      </c>
      <c r="D48" s="330">
        <v>879.75</v>
      </c>
      <c r="E48" s="304">
        <v>913.34100000000001</v>
      </c>
      <c r="G48" s="202"/>
    </row>
    <row r="49" spans="2:7">
      <c r="B49" s="122" t="s">
        <v>23</v>
      </c>
      <c r="C49" s="126" t="s">
        <v>110</v>
      </c>
      <c r="D49" s="331"/>
      <c r="E49" s="295"/>
    </row>
    <row r="50" spans="2:7">
      <c r="B50" s="194" t="s">
        <v>4</v>
      </c>
      <c r="C50" s="195" t="s">
        <v>40</v>
      </c>
      <c r="D50" s="330">
        <v>162.12</v>
      </c>
      <c r="E50" s="305">
        <v>166.81</v>
      </c>
      <c r="G50" s="182"/>
    </row>
    <row r="51" spans="2:7">
      <c r="B51" s="194" t="s">
        <v>6</v>
      </c>
      <c r="C51" s="195" t="s">
        <v>111</v>
      </c>
      <c r="D51" s="330">
        <v>161.16999999999999</v>
      </c>
      <c r="E51" s="305">
        <v>137.26</v>
      </c>
      <c r="G51" s="182"/>
    </row>
    <row r="52" spans="2:7">
      <c r="B52" s="194" t="s">
        <v>8</v>
      </c>
      <c r="C52" s="195" t="s">
        <v>112</v>
      </c>
      <c r="D52" s="330">
        <v>171.05</v>
      </c>
      <c r="E52" s="305">
        <v>169.58</v>
      </c>
    </row>
    <row r="53" spans="2:7" ht="13.5" customHeight="1" thickBot="1">
      <c r="B53" s="198" t="s">
        <v>9</v>
      </c>
      <c r="C53" s="199" t="s">
        <v>41</v>
      </c>
      <c r="D53" s="328">
        <v>169.54</v>
      </c>
      <c r="E53" s="275">
        <v>141.43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129173.82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4.2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129173.82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129173.82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129173.82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200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16674.27</v>
      </c>
      <c r="E11" s="240">
        <f>SUM(E12:E14)</f>
        <v>15171.6</v>
      </c>
    </row>
    <row r="12" spans="2:12">
      <c r="B12" s="183" t="s">
        <v>4</v>
      </c>
      <c r="C12" s="184" t="s">
        <v>5</v>
      </c>
      <c r="D12" s="289">
        <v>16674.27</v>
      </c>
      <c r="E12" s="245">
        <v>15171.6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16674.27</v>
      </c>
      <c r="E21" s="150">
        <f>E11-E17</f>
        <v>15171.6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H25" s="156"/>
    </row>
    <row r="26" spans="2:11">
      <c r="B26" s="97" t="s">
        <v>15</v>
      </c>
      <c r="C26" s="98" t="s">
        <v>16</v>
      </c>
      <c r="D26" s="321">
        <v>17248.93</v>
      </c>
      <c r="E26" s="235">
        <f>D21</f>
        <v>16674.27</v>
      </c>
      <c r="G26" s="75"/>
    </row>
    <row r="27" spans="2:11">
      <c r="B27" s="8" t="s">
        <v>17</v>
      </c>
      <c r="C27" s="9" t="s">
        <v>108</v>
      </c>
      <c r="D27" s="322">
        <v>-2597.77</v>
      </c>
      <c r="E27" s="270">
        <v>1613.3799999999999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2151.91</v>
      </c>
      <c r="E28" s="271">
        <v>3344.23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2151.91</v>
      </c>
      <c r="E29" s="272">
        <v>1542.95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1801.28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4749.68</v>
      </c>
      <c r="E32" s="271">
        <v>1730.8500000000001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3351.68</v>
      </c>
      <c r="E33" s="272">
        <v>1599.32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136.07</v>
      </c>
      <c r="E35" s="272">
        <v>63.9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96.29</v>
      </c>
      <c r="E37" s="272">
        <v>67.63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1165.6399999999999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1307.54</v>
      </c>
      <c r="E40" s="274">
        <v>-3116.05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15958.7</v>
      </c>
      <c r="E41" s="150">
        <f>E26+E27+E40</f>
        <v>15171.600000000002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127.383</v>
      </c>
      <c r="E47" s="151">
        <v>114.31699999999999</v>
      </c>
      <c r="G47" s="72"/>
      <c r="H47" s="161"/>
    </row>
    <row r="48" spans="2:10">
      <c r="B48" s="196" t="s">
        <v>6</v>
      </c>
      <c r="C48" s="197" t="s">
        <v>41</v>
      </c>
      <c r="D48" s="330">
        <v>109.179</v>
      </c>
      <c r="E48" s="151">
        <v>124.97199999999999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135.41</v>
      </c>
      <c r="E50" s="151">
        <v>145.86000000000001</v>
      </c>
      <c r="G50" s="182"/>
    </row>
    <row r="51" spans="2:7">
      <c r="B51" s="194" t="s">
        <v>6</v>
      </c>
      <c r="C51" s="195" t="s">
        <v>111</v>
      </c>
      <c r="D51" s="330">
        <v>134.34</v>
      </c>
      <c r="E51" s="151">
        <v>117.98</v>
      </c>
      <c r="G51" s="182"/>
    </row>
    <row r="52" spans="2:7">
      <c r="B52" s="194" t="s">
        <v>8</v>
      </c>
      <c r="C52" s="195" t="s">
        <v>112</v>
      </c>
      <c r="D52" s="330">
        <v>148.26</v>
      </c>
      <c r="E52" s="151">
        <v>148.85</v>
      </c>
    </row>
    <row r="53" spans="2:7" ht="12.75" customHeight="1" thickBot="1">
      <c r="B53" s="198" t="s">
        <v>9</v>
      </c>
      <c r="C53" s="199" t="s">
        <v>41</v>
      </c>
      <c r="D53" s="328">
        <v>146.16999999999999</v>
      </c>
      <c r="E53" s="275">
        <v>121.4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15171.6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15171.6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15171.6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15171.6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257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63739.65</v>
      </c>
      <c r="E11" s="240">
        <f>SUM(E12:E14)</f>
        <v>36278.339999999997</v>
      </c>
    </row>
    <row r="12" spans="2:12">
      <c r="B12" s="183" t="s">
        <v>4</v>
      </c>
      <c r="C12" s="184" t="s">
        <v>5</v>
      </c>
      <c r="D12" s="289">
        <v>63739.65</v>
      </c>
      <c r="E12" s="245">
        <v>36278.339999999997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63739.65</v>
      </c>
      <c r="E21" s="150">
        <f>E11-E17</f>
        <v>36278.339999999997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53874.05</v>
      </c>
      <c r="E26" s="235">
        <f>D21</f>
        <v>63739.65</v>
      </c>
      <c r="G26" s="75"/>
    </row>
    <row r="27" spans="2:11">
      <c r="B27" s="8" t="s">
        <v>17</v>
      </c>
      <c r="C27" s="9" t="s">
        <v>108</v>
      </c>
      <c r="D27" s="322">
        <v>-211.16</v>
      </c>
      <c r="E27" s="270">
        <v>-14612.23</v>
      </c>
      <c r="F27" s="72"/>
      <c r="G27" s="251"/>
      <c r="H27" s="250"/>
      <c r="I27" s="75"/>
      <c r="J27" s="75"/>
    </row>
    <row r="28" spans="2:11">
      <c r="B28" s="8" t="s">
        <v>18</v>
      </c>
      <c r="C28" s="9" t="s">
        <v>19</v>
      </c>
      <c r="D28" s="322"/>
      <c r="E28" s="272">
        <v>630.94000000000005</v>
      </c>
      <c r="F28" s="72"/>
      <c r="G28" s="250"/>
      <c r="H28" s="250"/>
      <c r="I28" s="75"/>
      <c r="J28" s="75"/>
    </row>
    <row r="29" spans="2:11">
      <c r="B29" s="191" t="s">
        <v>4</v>
      </c>
      <c r="C29" s="184" t="s">
        <v>20</v>
      </c>
      <c r="D29" s="323"/>
      <c r="E29" s="272">
        <v>630.94000000000005</v>
      </c>
      <c r="F29" s="72"/>
      <c r="G29" s="250"/>
      <c r="H29" s="250"/>
      <c r="I29" s="75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5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5"/>
      <c r="J31" s="75"/>
    </row>
    <row r="32" spans="2:11">
      <c r="B32" s="94" t="s">
        <v>23</v>
      </c>
      <c r="C32" s="10" t="s">
        <v>24</v>
      </c>
      <c r="D32" s="322">
        <v>211.16</v>
      </c>
      <c r="E32" s="271">
        <v>15243.17</v>
      </c>
      <c r="F32" s="72"/>
      <c r="G32" s="251"/>
      <c r="H32" s="250"/>
      <c r="I32" s="75"/>
      <c r="J32" s="75"/>
    </row>
    <row r="33" spans="2:10">
      <c r="B33" s="191" t="s">
        <v>4</v>
      </c>
      <c r="C33" s="184" t="s">
        <v>25</v>
      </c>
      <c r="D33" s="323"/>
      <c r="E33" s="272">
        <v>12660.560000000001</v>
      </c>
      <c r="F33" s="72"/>
      <c r="G33" s="250"/>
      <c r="H33" s="250"/>
      <c r="I33" s="75"/>
      <c r="J33" s="75"/>
    </row>
    <row r="34" spans="2:10">
      <c r="B34" s="191" t="s">
        <v>6</v>
      </c>
      <c r="C34" s="184" t="s">
        <v>26</v>
      </c>
      <c r="D34" s="323"/>
      <c r="E34" s="272">
        <v>2516.21</v>
      </c>
      <c r="F34" s="72"/>
      <c r="G34" s="250"/>
      <c r="H34" s="250"/>
      <c r="I34" s="75"/>
      <c r="J34" s="75"/>
    </row>
    <row r="35" spans="2:10">
      <c r="B35" s="191" t="s">
        <v>8</v>
      </c>
      <c r="C35" s="184" t="s">
        <v>27</v>
      </c>
      <c r="D35" s="323">
        <v>211.16</v>
      </c>
      <c r="E35" s="272">
        <v>66.400000000000006</v>
      </c>
      <c r="F35" s="72"/>
      <c r="G35" s="250"/>
      <c r="H35" s="250"/>
      <c r="I35" s="75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5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5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5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5"/>
      <c r="J39" s="75"/>
    </row>
    <row r="40" spans="2:10" ht="13.5" thickBot="1">
      <c r="B40" s="99" t="s">
        <v>35</v>
      </c>
      <c r="C40" s="100" t="s">
        <v>36</v>
      </c>
      <c r="D40" s="325">
        <v>7663.84</v>
      </c>
      <c r="E40" s="274">
        <v>-12849.08</v>
      </c>
      <c r="G40" s="75"/>
    </row>
    <row r="41" spans="2:10" ht="13.5" thickBot="1">
      <c r="B41" s="101" t="s">
        <v>37</v>
      </c>
      <c r="C41" s="102" t="s">
        <v>38</v>
      </c>
      <c r="D41" s="326">
        <v>61326.729999999996</v>
      </c>
      <c r="E41" s="150">
        <f>E26+E27+E40</f>
        <v>36278.339999999997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954.70579999999995</v>
      </c>
      <c r="E47" s="151">
        <v>947.9425</v>
      </c>
      <c r="G47" s="72"/>
    </row>
    <row r="48" spans="2:10">
      <c r="B48" s="196" t="s">
        <v>6</v>
      </c>
      <c r="C48" s="197" t="s">
        <v>41</v>
      </c>
      <c r="D48" s="330">
        <v>951.24450000000002</v>
      </c>
      <c r="E48" s="151">
        <v>694.18939999999998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56.43</v>
      </c>
      <c r="E50" s="151">
        <v>67.239999999999995</v>
      </c>
      <c r="G50" s="182"/>
    </row>
    <row r="51" spans="2:7">
      <c r="B51" s="194" t="s">
        <v>6</v>
      </c>
      <c r="C51" s="195" t="s">
        <v>111</v>
      </c>
      <c r="D51" s="330">
        <v>56.33</v>
      </c>
      <c r="E51" s="151">
        <v>50.86</v>
      </c>
      <c r="G51" s="182"/>
    </row>
    <row r="52" spans="2:7">
      <c r="B52" s="194" t="s">
        <v>8</v>
      </c>
      <c r="C52" s="195" t="s">
        <v>112</v>
      </c>
      <c r="D52" s="330">
        <v>65.849999999999994</v>
      </c>
      <c r="E52" s="151">
        <v>69.739999999999995</v>
      </c>
    </row>
    <row r="53" spans="2:7" ht="14.25" customHeight="1" thickBot="1">
      <c r="B53" s="198" t="s">
        <v>9</v>
      </c>
      <c r="C53" s="199" t="s">
        <v>41</v>
      </c>
      <c r="D53" s="328">
        <v>64.47</v>
      </c>
      <c r="E53" s="275">
        <v>52.26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36278.339999999997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36278.339999999997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36278.339999999997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36278.339999999997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201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608842.19999999995</v>
      </c>
      <c r="E11" s="240">
        <f>SUM(E12:E14)</f>
        <v>471920.55</v>
      </c>
    </row>
    <row r="12" spans="2:12">
      <c r="B12" s="183" t="s">
        <v>4</v>
      </c>
      <c r="C12" s="184" t="s">
        <v>5</v>
      </c>
      <c r="D12" s="289">
        <v>608842.19999999995</v>
      </c>
      <c r="E12" s="245">
        <v>471920.55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608842.19999999995</v>
      </c>
      <c r="E21" s="150">
        <f>E11-E17</f>
        <v>471920.55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573324.35</v>
      </c>
      <c r="E26" s="235">
        <f>D21</f>
        <v>608842.19999999995</v>
      </c>
      <c r="G26" s="75"/>
    </row>
    <row r="27" spans="2:11">
      <c r="B27" s="8" t="s">
        <v>17</v>
      </c>
      <c r="C27" s="9" t="s">
        <v>108</v>
      </c>
      <c r="D27" s="322">
        <v>-4869.9800000000005</v>
      </c>
      <c r="E27" s="270">
        <v>-4384.3100000000004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4869.9800000000005</v>
      </c>
      <c r="E32" s="271">
        <v>4384.3100000000004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110.71</v>
      </c>
      <c r="E35" s="272">
        <v>66.33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4759.2700000000004</v>
      </c>
      <c r="E37" s="272">
        <v>4317.9800000000005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55081.23</v>
      </c>
      <c r="E40" s="274">
        <v>-132537.34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623535.6</v>
      </c>
      <c r="E41" s="150">
        <f>E26+E27+E40</f>
        <v>471920.54999999993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7716.3438999999998</v>
      </c>
      <c r="E47" s="151">
        <v>7591.5486000000001</v>
      </c>
      <c r="G47" s="72"/>
    </row>
    <row r="48" spans="2:10">
      <c r="B48" s="196" t="s">
        <v>6</v>
      </c>
      <c r="C48" s="197" t="s">
        <v>41</v>
      </c>
      <c r="D48" s="330">
        <v>7653.5608000000002</v>
      </c>
      <c r="E48" s="151">
        <v>7530.2466000000004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74.3</v>
      </c>
      <c r="E50" s="151">
        <v>80.2</v>
      </c>
      <c r="G50" s="182"/>
    </row>
    <row r="51" spans="2:7">
      <c r="B51" s="194" t="s">
        <v>6</v>
      </c>
      <c r="C51" s="195" t="s">
        <v>111</v>
      </c>
      <c r="D51" s="330">
        <v>71.98</v>
      </c>
      <c r="E51" s="151">
        <v>61.1</v>
      </c>
      <c r="G51" s="182"/>
    </row>
    <row r="52" spans="2:7">
      <c r="B52" s="194" t="s">
        <v>8</v>
      </c>
      <c r="C52" s="195" t="s">
        <v>112</v>
      </c>
      <c r="D52" s="330">
        <v>83.44</v>
      </c>
      <c r="E52" s="151">
        <v>83.98</v>
      </c>
    </row>
    <row r="53" spans="2:7" ht="12.75" customHeight="1" thickBot="1">
      <c r="B53" s="198" t="s">
        <v>9</v>
      </c>
      <c r="C53" s="199" t="s">
        <v>41</v>
      </c>
      <c r="D53" s="328">
        <v>81.47</v>
      </c>
      <c r="E53" s="275">
        <v>62.67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471920.55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471920.55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471920.55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471920.55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  <c r="H5" s="162"/>
      <c r="I5" s="162"/>
      <c r="J5" s="162"/>
    </row>
    <row r="6" spans="2:12" ht="14.25">
      <c r="B6" s="398" t="s">
        <v>202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406352.24</v>
      </c>
      <c r="E11" s="240">
        <f>SUM(E12:E14)</f>
        <v>314828.55</v>
      </c>
    </row>
    <row r="12" spans="2:12">
      <c r="B12" s="183" t="s">
        <v>4</v>
      </c>
      <c r="C12" s="184" t="s">
        <v>5</v>
      </c>
      <c r="D12" s="289">
        <v>406352.24</v>
      </c>
      <c r="E12" s="245">
        <v>314828.55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406352.24</v>
      </c>
      <c r="E21" s="150">
        <f>E11-E17</f>
        <v>314828.55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341438.94</v>
      </c>
      <c r="E26" s="235">
        <f>D21</f>
        <v>406352.24</v>
      </c>
      <c r="G26" s="75"/>
    </row>
    <row r="27" spans="2:11">
      <c r="B27" s="8" t="s">
        <v>17</v>
      </c>
      <c r="C27" s="9" t="s">
        <v>108</v>
      </c>
      <c r="D27" s="322">
        <v>-8641.93</v>
      </c>
      <c r="E27" s="270">
        <v>-2846.26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8641.93</v>
      </c>
      <c r="E32" s="271">
        <v>2846.26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1.1000000000000001</v>
      </c>
      <c r="E35" s="272"/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2983.23</v>
      </c>
      <c r="E37" s="272">
        <v>2846.26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5657.6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70311</v>
      </c>
      <c r="E40" s="274">
        <v>-88677.43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403108.01</v>
      </c>
      <c r="E41" s="150">
        <f>E26+E27+E40</f>
        <v>314828.55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7949.6842999999999</v>
      </c>
      <c r="E47" s="151">
        <v>7698.9814999999999</v>
      </c>
      <c r="G47" s="72"/>
    </row>
    <row r="48" spans="2:10">
      <c r="B48" s="196" t="s">
        <v>6</v>
      </c>
      <c r="C48" s="197" t="s">
        <v>41</v>
      </c>
      <c r="D48" s="330">
        <v>7761.0321000000004</v>
      </c>
      <c r="E48" s="151">
        <v>7637.7620999999999</v>
      </c>
      <c r="G48" s="161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42.95</v>
      </c>
      <c r="E50" s="151">
        <v>52.78</v>
      </c>
      <c r="G50" s="182"/>
    </row>
    <row r="51" spans="2:7">
      <c r="B51" s="194" t="s">
        <v>6</v>
      </c>
      <c r="C51" s="195" t="s">
        <v>111</v>
      </c>
      <c r="D51" s="330">
        <v>42.95</v>
      </c>
      <c r="E51" s="151">
        <v>39.4</v>
      </c>
      <c r="G51" s="182"/>
    </row>
    <row r="52" spans="2:7">
      <c r="B52" s="194" t="s">
        <v>8</v>
      </c>
      <c r="C52" s="195" t="s">
        <v>112</v>
      </c>
      <c r="D52" s="330">
        <v>52.86</v>
      </c>
      <c r="E52" s="151">
        <v>54.76</v>
      </c>
    </row>
    <row r="53" spans="2:7" ht="14.25" customHeight="1" thickBot="1">
      <c r="B53" s="198" t="s">
        <v>9</v>
      </c>
      <c r="C53" s="199" t="s">
        <v>41</v>
      </c>
      <c r="D53" s="328">
        <v>51.94</v>
      </c>
      <c r="E53" s="275">
        <v>41.22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314828.55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314828.55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314828.55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314828.55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203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3553979.24</v>
      </c>
      <c r="E11" s="240">
        <f>SUM(E12:E14)</f>
        <v>3233970.36</v>
      </c>
    </row>
    <row r="12" spans="2:12">
      <c r="B12" s="183" t="s">
        <v>4</v>
      </c>
      <c r="C12" s="184" t="s">
        <v>5</v>
      </c>
      <c r="D12" s="289">
        <v>3553979.24</v>
      </c>
      <c r="E12" s="245">
        <v>3233970.36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3553979.24</v>
      </c>
      <c r="E21" s="150">
        <f>E11-E17</f>
        <v>3233970.36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3180363.24</v>
      </c>
      <c r="E26" s="235">
        <f>D21</f>
        <v>3553979.24</v>
      </c>
      <c r="G26" s="75"/>
    </row>
    <row r="27" spans="2:11">
      <c r="B27" s="8" t="s">
        <v>17</v>
      </c>
      <c r="C27" s="9" t="s">
        <v>108</v>
      </c>
      <c r="D27" s="322">
        <v>-128115.64</v>
      </c>
      <c r="E27" s="270">
        <v>-47080.58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128115.64</v>
      </c>
      <c r="E32" s="271">
        <v>47080.58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82350.759999999995</v>
      </c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19350.59</v>
      </c>
      <c r="E35" s="272">
        <v>20464.900000000001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26414.29</v>
      </c>
      <c r="E37" s="272">
        <v>26615.68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320048.92</v>
      </c>
      <c r="E40" s="274">
        <v>-272928.3</v>
      </c>
      <c r="G40" s="75"/>
    </row>
    <row r="41" spans="2:10" ht="13.5" thickBot="1">
      <c r="B41" s="101" t="s">
        <v>37</v>
      </c>
      <c r="C41" s="102" t="s">
        <v>38</v>
      </c>
      <c r="D41" s="326">
        <v>3372296.52</v>
      </c>
      <c r="E41" s="150">
        <f>E26+E27+E40</f>
        <v>3233970.3600000003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43170.398300000001</v>
      </c>
      <c r="E47" s="151">
        <v>41015.340300000003</v>
      </c>
      <c r="G47" s="72"/>
    </row>
    <row r="48" spans="2:10">
      <c r="B48" s="196" t="s">
        <v>6</v>
      </c>
      <c r="C48" s="197" t="s">
        <v>41</v>
      </c>
      <c r="D48" s="330">
        <v>41561.455699999999</v>
      </c>
      <c r="E48" s="151">
        <v>40439.794399999999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73.67</v>
      </c>
      <c r="E50" s="151">
        <v>86.65</v>
      </c>
      <c r="G50" s="182"/>
    </row>
    <row r="51" spans="2:7">
      <c r="B51" s="194" t="s">
        <v>6</v>
      </c>
      <c r="C51" s="195" t="s">
        <v>111</v>
      </c>
      <c r="D51" s="330">
        <v>72.989999999999995</v>
      </c>
      <c r="E51" s="151">
        <v>75.33</v>
      </c>
      <c r="G51" s="182"/>
    </row>
    <row r="52" spans="2:7">
      <c r="B52" s="194" t="s">
        <v>8</v>
      </c>
      <c r="C52" s="195" t="s">
        <v>112</v>
      </c>
      <c r="D52" s="330">
        <v>81.66</v>
      </c>
      <c r="E52" s="151">
        <v>87.960000000000008</v>
      </c>
    </row>
    <row r="53" spans="2:7" ht="14.25" customHeight="1" thickBot="1">
      <c r="B53" s="198" t="s">
        <v>9</v>
      </c>
      <c r="C53" s="199" t="s">
        <v>41</v>
      </c>
      <c r="D53" s="328">
        <v>81.14</v>
      </c>
      <c r="E53" s="275">
        <v>79.97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3233970.36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3233970.36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3233970.36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3233970.36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204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189715.56</v>
      </c>
      <c r="E11" s="240">
        <f>SUM(E12:E14)</f>
        <v>165931.41</v>
      </c>
    </row>
    <row r="12" spans="2:12">
      <c r="B12" s="183" t="s">
        <v>4</v>
      </c>
      <c r="C12" s="184" t="s">
        <v>5</v>
      </c>
      <c r="D12" s="289">
        <v>189715.56</v>
      </c>
      <c r="E12" s="245">
        <v>165931.41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189715.56</v>
      </c>
      <c r="E21" s="150">
        <f>E11-E17</f>
        <v>165931.41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394194.47</v>
      </c>
      <c r="E26" s="235">
        <f>D21</f>
        <v>189715.56</v>
      </c>
      <c r="G26" s="75"/>
    </row>
    <row r="27" spans="2:11">
      <c r="B27" s="8" t="s">
        <v>17</v>
      </c>
      <c r="C27" s="9" t="s">
        <v>108</v>
      </c>
      <c r="D27" s="322">
        <v>-250207.08</v>
      </c>
      <c r="E27" s="270"/>
      <c r="F27" s="72"/>
      <c r="G27" s="251"/>
      <c r="H27" s="250"/>
      <c r="I27" s="75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250"/>
      <c r="H28" s="250"/>
      <c r="I28" s="75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5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5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5"/>
      <c r="J31" s="75"/>
    </row>
    <row r="32" spans="2:11">
      <c r="B32" s="94" t="s">
        <v>23</v>
      </c>
      <c r="C32" s="10" t="s">
        <v>24</v>
      </c>
      <c r="D32" s="322">
        <v>250207.08</v>
      </c>
      <c r="E32" s="271"/>
      <c r="F32" s="72"/>
      <c r="G32" s="251"/>
      <c r="H32" s="250"/>
      <c r="I32" s="75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250"/>
      <c r="H33" s="250"/>
      <c r="I33" s="75"/>
      <c r="J33" s="75"/>
    </row>
    <row r="34" spans="2:10">
      <c r="B34" s="191" t="s">
        <v>6</v>
      </c>
      <c r="C34" s="184" t="s">
        <v>26</v>
      </c>
      <c r="D34" s="323">
        <v>250207.08</v>
      </c>
      <c r="E34" s="272"/>
      <c r="F34" s="72"/>
      <c r="G34" s="250"/>
      <c r="H34" s="250"/>
      <c r="I34" s="75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250"/>
      <c r="H35" s="250"/>
      <c r="I35" s="75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5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5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5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5"/>
      <c r="J39" s="75"/>
    </row>
    <row r="40" spans="2:10" ht="13.5" thickBot="1">
      <c r="B40" s="99" t="s">
        <v>35</v>
      </c>
      <c r="C40" s="100" t="s">
        <v>36</v>
      </c>
      <c r="D40" s="325">
        <v>35690.31</v>
      </c>
      <c r="E40" s="274">
        <v>-23784.15</v>
      </c>
      <c r="G40" s="251"/>
      <c r="H40" s="238"/>
    </row>
    <row r="41" spans="2:10" ht="13.5" thickBot="1">
      <c r="B41" s="101" t="s">
        <v>37</v>
      </c>
      <c r="C41" s="102" t="s">
        <v>38</v>
      </c>
      <c r="D41" s="326">
        <v>179677.69999999998</v>
      </c>
      <c r="E41" s="150">
        <f>E26+E27+E40</f>
        <v>165931.41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6671.0860000000002</v>
      </c>
      <c r="E47" s="298">
        <v>2788.2946000000002</v>
      </c>
      <c r="G47" s="72"/>
    </row>
    <row r="48" spans="2:10">
      <c r="B48" s="196" t="s">
        <v>6</v>
      </c>
      <c r="C48" s="197" t="s">
        <v>41</v>
      </c>
      <c r="D48" s="330">
        <v>2788.2946000000002</v>
      </c>
      <c r="E48" s="151">
        <v>2788.2946000000002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59.09</v>
      </c>
      <c r="E50" s="76">
        <v>68.040000000000006</v>
      </c>
      <c r="G50" s="182"/>
    </row>
    <row r="51" spans="2:7">
      <c r="B51" s="194" t="s">
        <v>6</v>
      </c>
      <c r="C51" s="195" t="s">
        <v>111</v>
      </c>
      <c r="D51" s="330">
        <v>57.9</v>
      </c>
      <c r="E51" s="76">
        <v>58.57</v>
      </c>
      <c r="G51" s="182"/>
    </row>
    <row r="52" spans="2:7">
      <c r="B52" s="194" t="s">
        <v>8</v>
      </c>
      <c r="C52" s="195" t="s">
        <v>112</v>
      </c>
      <c r="D52" s="330">
        <v>64.53</v>
      </c>
      <c r="E52" s="76">
        <v>68.239999999999995</v>
      </c>
    </row>
    <row r="53" spans="2:7" ht="14.25" customHeight="1" thickBot="1">
      <c r="B53" s="198" t="s">
        <v>9</v>
      </c>
      <c r="C53" s="199" t="s">
        <v>41</v>
      </c>
      <c r="D53" s="328">
        <v>64.44</v>
      </c>
      <c r="E53" s="275">
        <v>59.51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165931.41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165931.41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165931.41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165931.41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205</v>
      </c>
      <c r="C6" s="398"/>
      <c r="D6" s="398"/>
      <c r="E6" s="398"/>
    </row>
    <row r="7" spans="2:12" ht="14.25">
      <c r="B7" s="157"/>
      <c r="C7" s="15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15163.23</v>
      </c>
      <c r="E11" s="240">
        <f>SUM(E12:E14)</f>
        <v>0</v>
      </c>
    </row>
    <row r="12" spans="2:12">
      <c r="B12" s="183" t="s">
        <v>4</v>
      </c>
      <c r="C12" s="184" t="s">
        <v>5</v>
      </c>
      <c r="D12" s="289">
        <v>15163.23</v>
      </c>
      <c r="E12" s="245" t="s">
        <v>120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15163.23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17598.98</v>
      </c>
      <c r="E26" s="235">
        <f>D21</f>
        <v>15163.23</v>
      </c>
      <c r="G26" s="75"/>
    </row>
    <row r="27" spans="2:11">
      <c r="B27" s="8" t="s">
        <v>17</v>
      </c>
      <c r="C27" s="9" t="s">
        <v>108</v>
      </c>
      <c r="D27" s="322">
        <v>-262.52999999999997</v>
      </c>
      <c r="E27" s="270">
        <v>-14197.210000000001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301.88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284.70999999999998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17.170000000000002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262.52999999999997</v>
      </c>
      <c r="E32" s="271">
        <v>14499.09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>
        <v>14411.41</v>
      </c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116.56</v>
      </c>
      <c r="E35" s="272">
        <v>-30.44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145.97</v>
      </c>
      <c r="E37" s="272">
        <v>118.12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-490.61</v>
      </c>
      <c r="E40" s="274">
        <v>-966.02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16845.84</v>
      </c>
      <c r="E41" s="150" t="s">
        <v>120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92.320099999999996</v>
      </c>
      <c r="E47" s="298">
        <v>89.506100000000004</v>
      </c>
      <c r="G47" s="72"/>
    </row>
    <row r="48" spans="2:10">
      <c r="B48" s="196" t="s">
        <v>6</v>
      </c>
      <c r="C48" s="197" t="s">
        <v>41</v>
      </c>
      <c r="D48" s="330">
        <v>90.921000000000006</v>
      </c>
      <c r="E48" s="388" t="s">
        <v>120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190.63</v>
      </c>
      <c r="E50" s="76">
        <v>169.41</v>
      </c>
      <c r="G50" s="182"/>
    </row>
    <row r="51" spans="2:7">
      <c r="B51" s="194" t="s">
        <v>6</v>
      </c>
      <c r="C51" s="195" t="s">
        <v>111</v>
      </c>
      <c r="D51" s="330">
        <v>184.29</v>
      </c>
      <c r="E51" s="76">
        <v>143.94</v>
      </c>
      <c r="G51" s="182"/>
    </row>
    <row r="52" spans="2:7">
      <c r="B52" s="194" t="s">
        <v>8</v>
      </c>
      <c r="C52" s="195" t="s">
        <v>112</v>
      </c>
      <c r="D52" s="330">
        <v>190.91</v>
      </c>
      <c r="E52" s="76">
        <v>169.73</v>
      </c>
    </row>
    <row r="53" spans="2:7" ht="13.5" thickBot="1">
      <c r="B53" s="198" t="s">
        <v>9</v>
      </c>
      <c r="C53" s="199" t="s">
        <v>41</v>
      </c>
      <c r="D53" s="328">
        <v>185.28</v>
      </c>
      <c r="E53" s="387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206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35239.339999999997</v>
      </c>
      <c r="E11" s="240">
        <f>SUM(E12:E14)</f>
        <v>21545.22</v>
      </c>
    </row>
    <row r="12" spans="2:12">
      <c r="B12" s="183" t="s">
        <v>4</v>
      </c>
      <c r="C12" s="184" t="s">
        <v>5</v>
      </c>
      <c r="D12" s="289">
        <v>35239.339999999997</v>
      </c>
      <c r="E12" s="245">
        <v>21545.22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35239.339999999997</v>
      </c>
      <c r="E21" s="150">
        <f>E11-E17</f>
        <v>21545.22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27347.780000000002</v>
      </c>
      <c r="E26" s="235">
        <f>D21</f>
        <v>35239.339999999997</v>
      </c>
      <c r="G26" s="75"/>
    </row>
    <row r="27" spans="2:11">
      <c r="B27" s="8" t="s">
        <v>17</v>
      </c>
      <c r="C27" s="9" t="s">
        <v>108</v>
      </c>
      <c r="D27" s="322">
        <v>15867.47</v>
      </c>
      <c r="E27" s="270">
        <v>-6122.55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22668.69</v>
      </c>
      <c r="E28" s="271">
        <v>34.119999999999997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22668.69</v>
      </c>
      <c r="E31" s="272">
        <v>34.119999999999997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6801.22</v>
      </c>
      <c r="E32" s="271">
        <v>6156.67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6359.79</v>
      </c>
      <c r="E33" s="272"/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28.2</v>
      </c>
      <c r="E35" s="272">
        <v>18.3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403.66</v>
      </c>
      <c r="E37" s="272">
        <v>349.53000000000003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9.57</v>
      </c>
      <c r="E39" s="273">
        <v>5788.84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14848.05</v>
      </c>
      <c r="E40" s="274">
        <v>-7571.57</v>
      </c>
      <c r="G40" s="251"/>
      <c r="H40" s="238"/>
    </row>
    <row r="41" spans="2:10" ht="13.5" thickBot="1">
      <c r="B41" s="101" t="s">
        <v>37</v>
      </c>
      <c r="C41" s="102" t="s">
        <v>38</v>
      </c>
      <c r="D41" s="326">
        <v>58063.3</v>
      </c>
      <c r="E41" s="150">
        <f>E26+E27+E40</f>
        <v>21545.219999999998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139.03290000000001</v>
      </c>
      <c r="E47" s="298">
        <v>126.98860000000001</v>
      </c>
      <c r="G47" s="72"/>
      <c r="H47" s="161"/>
    </row>
    <row r="48" spans="2:10">
      <c r="B48" s="196" t="s">
        <v>6</v>
      </c>
      <c r="C48" s="197" t="s">
        <v>41</v>
      </c>
      <c r="D48" s="330">
        <v>211.5778</v>
      </c>
      <c r="E48" s="151">
        <v>102.1536</v>
      </c>
      <c r="G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196.7</v>
      </c>
      <c r="E50" s="76">
        <v>277.5</v>
      </c>
      <c r="G50" s="182"/>
    </row>
    <row r="51" spans="2:7">
      <c r="B51" s="194" t="s">
        <v>6</v>
      </c>
      <c r="C51" s="195" t="s">
        <v>111</v>
      </c>
      <c r="D51" s="330">
        <v>196.7</v>
      </c>
      <c r="E51" s="76">
        <v>208.24</v>
      </c>
      <c r="G51" s="182"/>
    </row>
    <row r="52" spans="2:7">
      <c r="B52" s="194" t="s">
        <v>8</v>
      </c>
      <c r="C52" s="195" t="s">
        <v>112</v>
      </c>
      <c r="D52" s="330">
        <v>278.45</v>
      </c>
      <c r="E52" s="76">
        <v>288.86</v>
      </c>
    </row>
    <row r="53" spans="2:7" ht="14.25" customHeight="1" thickBot="1">
      <c r="B53" s="198" t="s">
        <v>9</v>
      </c>
      <c r="C53" s="199" t="s">
        <v>41</v>
      </c>
      <c r="D53" s="328">
        <v>274.43</v>
      </c>
      <c r="E53" s="275">
        <v>210.91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21545.22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21545.22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21545.22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21545.22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207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123119.77</v>
      </c>
      <c r="E11" s="240">
        <f>E12</f>
        <v>120911.27</v>
      </c>
    </row>
    <row r="12" spans="2:12">
      <c r="B12" s="183" t="s">
        <v>4</v>
      </c>
      <c r="C12" s="184" t="s">
        <v>5</v>
      </c>
      <c r="D12" s="289">
        <v>123119.77</v>
      </c>
      <c r="E12" s="245">
        <v>120911.27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123119.77</v>
      </c>
      <c r="E21" s="150">
        <f>E11</f>
        <v>120911.27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0</v>
      </c>
      <c r="E26" s="235">
        <f>D21</f>
        <v>123119.77</v>
      </c>
      <c r="G26" s="75"/>
    </row>
    <row r="27" spans="2:11">
      <c r="B27" s="8" t="s">
        <v>17</v>
      </c>
      <c r="C27" s="9" t="s">
        <v>108</v>
      </c>
      <c r="D27" s="322">
        <v>-0.19</v>
      </c>
      <c r="E27" s="270">
        <v>-1274.0100000000002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35.26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35.26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0.19</v>
      </c>
      <c r="E32" s="271">
        <v>1309.2700000000002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>
        <v>119.91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>
        <v>1189.3600000000001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0.19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0.19</v>
      </c>
      <c r="E40" s="274">
        <v>-934.49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 t="s">
        <v>120</v>
      </c>
      <c r="E41" s="150">
        <f>E26+E27+E40</f>
        <v>120911.27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  <c r="H43" s="238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/>
      <c r="E47" s="298">
        <v>789.38109999999995</v>
      </c>
      <c r="G47" s="72"/>
      <c r="H47" s="161"/>
    </row>
    <row r="48" spans="2:10">
      <c r="B48" s="196" t="s">
        <v>6</v>
      </c>
      <c r="C48" s="197" t="s">
        <v>41</v>
      </c>
      <c r="D48" s="330"/>
      <c r="E48" s="151">
        <v>781.18150000000003</v>
      </c>
      <c r="G48" s="203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/>
      <c r="E50" s="76">
        <v>155.97</v>
      </c>
      <c r="G50" s="182"/>
    </row>
    <row r="51" spans="2:7">
      <c r="B51" s="194" t="s">
        <v>6</v>
      </c>
      <c r="C51" s="195" t="s">
        <v>111</v>
      </c>
      <c r="D51" s="330"/>
      <c r="E51" s="76">
        <v>154.51</v>
      </c>
      <c r="G51" s="182"/>
    </row>
    <row r="52" spans="2:7">
      <c r="B52" s="194" t="s">
        <v>8</v>
      </c>
      <c r="C52" s="195" t="s">
        <v>112</v>
      </c>
      <c r="D52" s="330"/>
      <c r="E52" s="76">
        <v>156.30000000000001</v>
      </c>
    </row>
    <row r="53" spans="2:7" ht="13.5" customHeight="1" thickBot="1">
      <c r="B53" s="198" t="s">
        <v>9</v>
      </c>
      <c r="C53" s="199" t="s">
        <v>41</v>
      </c>
      <c r="D53" s="328"/>
      <c r="E53" s="275">
        <v>154.78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120911.27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120911.27</v>
      </c>
      <c r="E64" s="82">
        <f>E58</f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D58-D73</f>
        <v>120911.27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120911.27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4" width="17.85546875" style="85" customWidth="1"/>
    <col min="5" max="5" width="17.140625" style="85" customWidth="1"/>
    <col min="6" max="6" width="7.42578125" customWidth="1"/>
    <col min="7" max="7" width="17.28515625" customWidth="1"/>
    <col min="8" max="8" width="20.140625" customWidth="1"/>
    <col min="9" max="9" width="12.85546875" customWidth="1"/>
    <col min="10" max="10" width="13.5703125" customWidth="1"/>
    <col min="11" max="11" width="15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99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1295085.77</v>
      </c>
      <c r="E11" s="240">
        <f>SUM(E12:E14)</f>
        <v>1216714.69</v>
      </c>
      <c r="H11" s="72"/>
    </row>
    <row r="12" spans="2:12">
      <c r="B12" s="183" t="s">
        <v>4</v>
      </c>
      <c r="C12" s="243" t="s">
        <v>5</v>
      </c>
      <c r="D12" s="289">
        <v>1294412.5</v>
      </c>
      <c r="E12" s="245">
        <f>1053336.91+163421.45-1118.47</f>
        <v>1215639.8899999999</v>
      </c>
      <c r="H12" s="72"/>
    </row>
    <row r="13" spans="2:12">
      <c r="B13" s="183" t="s">
        <v>6</v>
      </c>
      <c r="C13" s="243" t="s">
        <v>7</v>
      </c>
      <c r="D13" s="290"/>
      <c r="E13" s="246"/>
      <c r="H13" s="72"/>
    </row>
    <row r="14" spans="2:12">
      <c r="B14" s="183" t="s">
        <v>8</v>
      </c>
      <c r="C14" s="243" t="s">
        <v>10</v>
      </c>
      <c r="D14" s="290">
        <v>673.27</v>
      </c>
      <c r="E14" s="246">
        <f>E15</f>
        <v>1074.8</v>
      </c>
      <c r="H14" s="72"/>
    </row>
    <row r="15" spans="2:12">
      <c r="B15" s="183" t="s">
        <v>103</v>
      </c>
      <c r="C15" s="243" t="s">
        <v>11</v>
      </c>
      <c r="D15" s="290">
        <v>673.27</v>
      </c>
      <c r="E15" s="246">
        <v>1074.8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1140.3800000000001</v>
      </c>
      <c r="E17" s="248">
        <f>E18</f>
        <v>1047.3</v>
      </c>
    </row>
    <row r="18" spans="2:11">
      <c r="B18" s="183" t="s">
        <v>4</v>
      </c>
      <c r="C18" s="243" t="s">
        <v>11</v>
      </c>
      <c r="D18" s="291">
        <v>1140.3800000000001</v>
      </c>
      <c r="E18" s="247">
        <v>1047.3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1293945.3900000001</v>
      </c>
      <c r="E21" s="150">
        <f>E11-E17</f>
        <v>1215667.3899999999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6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8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K25" s="182"/>
    </row>
    <row r="26" spans="2:11">
      <c r="B26" s="97" t="s">
        <v>15</v>
      </c>
      <c r="C26" s="98" t="s">
        <v>16</v>
      </c>
      <c r="D26" s="321">
        <v>1218693.1200000001</v>
      </c>
      <c r="E26" s="235">
        <f>D21</f>
        <v>1293945.3900000001</v>
      </c>
      <c r="G26" s="75"/>
    </row>
    <row r="27" spans="2:11">
      <c r="B27" s="8" t="s">
        <v>17</v>
      </c>
      <c r="C27" s="9" t="s">
        <v>108</v>
      </c>
      <c r="D27" s="322">
        <v>60373.979999999996</v>
      </c>
      <c r="E27" s="270">
        <v>-2375.429999999993</v>
      </c>
      <c r="F27" s="72"/>
      <c r="G27" s="155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109134.2</v>
      </c>
      <c r="E28" s="271">
        <v>101330.69</v>
      </c>
      <c r="F28" s="72"/>
      <c r="G28" s="155"/>
      <c r="H28" s="250"/>
      <c r="I28" s="250"/>
      <c r="J28" s="217"/>
    </row>
    <row r="29" spans="2:11">
      <c r="B29" s="191" t="s">
        <v>4</v>
      </c>
      <c r="C29" s="184" t="s">
        <v>20</v>
      </c>
      <c r="D29" s="323">
        <v>109134.2</v>
      </c>
      <c r="E29" s="272">
        <v>101261.35</v>
      </c>
      <c r="F29" s="72"/>
      <c r="G29" s="155"/>
      <c r="H29" s="250"/>
      <c r="I29" s="250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  <c r="J30" s="217"/>
    </row>
    <row r="31" spans="2:11">
      <c r="B31" s="191" t="s">
        <v>8</v>
      </c>
      <c r="C31" s="184" t="s">
        <v>22</v>
      </c>
      <c r="D31" s="323"/>
      <c r="E31" s="272">
        <v>69.34</v>
      </c>
      <c r="F31" s="72"/>
      <c r="G31" s="155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48760.22</v>
      </c>
      <c r="E32" s="271">
        <v>103706.12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34981.96</v>
      </c>
      <c r="E33" s="272">
        <v>95065.919999999998</v>
      </c>
      <c r="F33" s="72"/>
      <c r="G33" s="155"/>
      <c r="H33" s="250"/>
      <c r="I33" s="250"/>
      <c r="J33" s="217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9647.33</v>
      </c>
      <c r="E35" s="272">
        <v>8640.2000000000007</v>
      </c>
      <c r="F35" s="72"/>
      <c r="G35" s="155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4130.93</v>
      </c>
      <c r="E39" s="273"/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5664.9</v>
      </c>
      <c r="E40" s="274">
        <v>-75902.570000000007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1284732</v>
      </c>
      <c r="E41" s="150">
        <f>E26+E27+E40</f>
        <v>1215667.3900000001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5.75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88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112422.3832</v>
      </c>
      <c r="E47" s="298">
        <v>119125.20510000001</v>
      </c>
      <c r="G47" s="72"/>
    </row>
    <row r="48" spans="2:10">
      <c r="B48" s="125" t="s">
        <v>6</v>
      </c>
      <c r="C48" s="21" t="s">
        <v>41</v>
      </c>
      <c r="D48" s="330">
        <v>117994.1235</v>
      </c>
      <c r="E48" s="364">
        <v>118854.63559999999</v>
      </c>
      <c r="G48" s="204"/>
      <c r="I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10.840300000000001</v>
      </c>
      <c r="E50" s="298">
        <v>10.8621</v>
      </c>
      <c r="G50" s="182"/>
    </row>
    <row r="51" spans="2:7">
      <c r="B51" s="104" t="s">
        <v>6</v>
      </c>
      <c r="C51" s="14" t="s">
        <v>111</v>
      </c>
      <c r="D51" s="330">
        <v>10.733599999999999</v>
      </c>
      <c r="E51" s="298">
        <v>10.216700000000001</v>
      </c>
      <c r="G51" s="182"/>
    </row>
    <row r="52" spans="2:7" ht="12" customHeight="1">
      <c r="B52" s="104" t="s">
        <v>8</v>
      </c>
      <c r="C52" s="14" t="s">
        <v>112</v>
      </c>
      <c r="D52" s="330">
        <v>10.902100000000001</v>
      </c>
      <c r="E52" s="298">
        <v>10.8621</v>
      </c>
    </row>
    <row r="53" spans="2:7" ht="13.5" thickBot="1">
      <c r="B53" s="105" t="s">
        <v>9</v>
      </c>
      <c r="C53" s="16" t="s">
        <v>41</v>
      </c>
      <c r="D53" s="328">
        <v>10.8881</v>
      </c>
      <c r="E53" s="275">
        <v>10.228200000000001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1215639.8899999999</v>
      </c>
      <c r="E58" s="30">
        <f>D58/E21</f>
        <v>0.99997737868085779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f>1053336.91-1118.47</f>
        <v>1052218.44</v>
      </c>
      <c r="E64" s="82">
        <f>D64/E21</f>
        <v>0.8655479686758728</v>
      </c>
      <c r="G64" s="72"/>
    </row>
    <row r="65" spans="2:7">
      <c r="B65" s="20" t="s">
        <v>33</v>
      </c>
      <c r="C65" s="21" t="s">
        <v>115</v>
      </c>
      <c r="D65" s="81">
        <v>0</v>
      </c>
      <c r="E65" s="82">
        <v>0</v>
      </c>
    </row>
    <row r="66" spans="2:7">
      <c r="B66" s="20" t="s">
        <v>50</v>
      </c>
      <c r="C66" s="21" t="s">
        <v>51</v>
      </c>
      <c r="D66" s="81">
        <v>0</v>
      </c>
      <c r="E66" s="82">
        <v>0</v>
      </c>
    </row>
    <row r="67" spans="2:7">
      <c r="B67" s="13" t="s">
        <v>52</v>
      </c>
      <c r="C67" s="14" t="s">
        <v>53</v>
      </c>
      <c r="D67" s="79">
        <v>0</v>
      </c>
      <c r="E67" s="80">
        <v>0</v>
      </c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29">
        <v>163421.45000000001</v>
      </c>
      <c r="E69" s="80">
        <f>D69/E21</f>
        <v>0.13442941000498501</v>
      </c>
    </row>
    <row r="70" spans="2:7">
      <c r="B70" s="114" t="s">
        <v>58</v>
      </c>
      <c r="C70" s="115" t="s">
        <v>59</v>
      </c>
      <c r="D70" s="242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1074.8</v>
      </c>
      <c r="E72" s="121">
        <f>D72/E21</f>
        <v>8.8412341142094799E-4</v>
      </c>
    </row>
    <row r="73" spans="2:7">
      <c r="B73" s="22" t="s">
        <v>62</v>
      </c>
      <c r="C73" s="23" t="s">
        <v>65</v>
      </c>
      <c r="D73" s="24">
        <f>E17</f>
        <v>1047.3</v>
      </c>
      <c r="E73" s="25">
        <f>D73/E21</f>
        <v>8.6150209227871125E-4</v>
      </c>
    </row>
    <row r="74" spans="2:7">
      <c r="B74" s="122" t="s">
        <v>64</v>
      </c>
      <c r="C74" s="123" t="s">
        <v>66</v>
      </c>
      <c r="D74" s="124">
        <f>D58+D71+D72-D73</f>
        <v>1215667.3899999999</v>
      </c>
      <c r="E74" s="66">
        <f>E58+E72-E73</f>
        <v>0.99999999999999989</v>
      </c>
    </row>
    <row r="75" spans="2:7">
      <c r="B75" s="13" t="s">
        <v>4</v>
      </c>
      <c r="C75" s="14" t="s">
        <v>67</v>
      </c>
      <c r="D75" s="79">
        <f>D74</f>
        <v>1215667.3899999999</v>
      </c>
      <c r="E75" s="80">
        <f>E74</f>
        <v>0.99999999999999989</v>
      </c>
      <c r="G75" s="67"/>
    </row>
    <row r="76" spans="2:7">
      <c r="B76" s="13" t="s">
        <v>6</v>
      </c>
      <c r="C76" s="14" t="s">
        <v>116</v>
      </c>
      <c r="D76" s="79">
        <v>0</v>
      </c>
      <c r="E76" s="80">
        <v>0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216"/>
      <c r="I2" s="216"/>
      <c r="J2" s="217"/>
      <c r="L2" s="72"/>
    </row>
    <row r="3" spans="2:12" ht="15.75">
      <c r="B3" s="396" t="s">
        <v>258</v>
      </c>
      <c r="C3" s="396"/>
      <c r="D3" s="396"/>
      <c r="E3" s="396"/>
      <c r="H3" s="216"/>
      <c r="I3" s="216"/>
      <c r="J3" s="217"/>
    </row>
    <row r="4" spans="2:12" ht="15">
      <c r="B4" s="143"/>
      <c r="C4" s="143"/>
      <c r="D4" s="149"/>
      <c r="E4" s="149"/>
      <c r="H4" s="216"/>
      <c r="I4" s="216"/>
      <c r="J4" s="217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208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344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32639.119999999999</v>
      </c>
      <c r="E11" s="240">
        <f>SUM(E12:E14)</f>
        <v>24444.21</v>
      </c>
    </row>
    <row r="12" spans="2:12">
      <c r="B12" s="183" t="s">
        <v>4</v>
      </c>
      <c r="C12" s="184" t="s">
        <v>5</v>
      </c>
      <c r="D12" s="289">
        <v>32639.119999999999</v>
      </c>
      <c r="E12" s="245">
        <v>24444.21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32639.119999999999</v>
      </c>
      <c r="E21" s="150">
        <f>E11-E17</f>
        <v>24444.21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30794.31</v>
      </c>
      <c r="E26" s="235">
        <f>D21</f>
        <v>32639.119999999999</v>
      </c>
      <c r="G26" s="75"/>
    </row>
    <row r="27" spans="2:11">
      <c r="B27" s="8" t="s">
        <v>17</v>
      </c>
      <c r="C27" s="9" t="s">
        <v>108</v>
      </c>
      <c r="D27" s="322">
        <v>-323.48</v>
      </c>
      <c r="E27" s="270">
        <v>-209.42000000000002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323.48</v>
      </c>
      <c r="E32" s="271">
        <v>209.42000000000002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22.2</v>
      </c>
      <c r="E35" s="272">
        <v>16.830000000000002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301.27999999999997</v>
      </c>
      <c r="E37" s="272">
        <v>192.59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1812.27</v>
      </c>
      <c r="E40" s="274">
        <v>-7985.49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32283.100000000002</v>
      </c>
      <c r="E41" s="150">
        <f>E26+E27+E40</f>
        <v>24444.21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  <c r="H43" s="238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214.22130000000001</v>
      </c>
      <c r="E47" s="298">
        <v>209.8844</v>
      </c>
      <c r="G47" s="72"/>
    </row>
    <row r="48" spans="2:10">
      <c r="B48" s="196" t="s">
        <v>6</v>
      </c>
      <c r="C48" s="197" t="s">
        <v>41</v>
      </c>
      <c r="D48" s="330">
        <v>212.054</v>
      </c>
      <c r="E48" s="151">
        <v>208.37280000000001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143.75</v>
      </c>
      <c r="E50" s="76">
        <v>155.51</v>
      </c>
      <c r="G50" s="182"/>
    </row>
    <row r="51" spans="2:7">
      <c r="B51" s="194" t="s">
        <v>6</v>
      </c>
      <c r="C51" s="195" t="s">
        <v>111</v>
      </c>
      <c r="D51" s="330">
        <v>142.91999999999999</v>
      </c>
      <c r="E51" s="76">
        <v>117.31</v>
      </c>
      <c r="G51" s="182"/>
    </row>
    <row r="52" spans="2:7">
      <c r="B52" s="194" t="s">
        <v>8</v>
      </c>
      <c r="C52" s="195" t="s">
        <v>112</v>
      </c>
      <c r="D52" s="330">
        <v>152.56</v>
      </c>
      <c r="E52" s="76">
        <v>155.52000000000001</v>
      </c>
    </row>
    <row r="53" spans="2:7" ht="13.5" customHeight="1" thickBot="1">
      <c r="B53" s="198" t="s">
        <v>9</v>
      </c>
      <c r="C53" s="199" t="s">
        <v>41</v>
      </c>
      <c r="D53" s="328">
        <v>152.24</v>
      </c>
      <c r="E53" s="275">
        <v>117.31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24444.21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24444.21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24444.21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24444.21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209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21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41548.17</v>
      </c>
      <c r="E11" s="240">
        <f>SUM(E12:E14)</f>
        <v>33962.620000000003</v>
      </c>
    </row>
    <row r="12" spans="2:12">
      <c r="B12" s="183" t="s">
        <v>4</v>
      </c>
      <c r="C12" s="184" t="s">
        <v>5</v>
      </c>
      <c r="D12" s="289">
        <v>41548.17</v>
      </c>
      <c r="E12" s="245">
        <v>33962.620000000003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41548.17</v>
      </c>
      <c r="E21" s="150">
        <f>E11-E17</f>
        <v>33962.620000000003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61547.65</v>
      </c>
      <c r="E26" s="235">
        <f>D21</f>
        <v>41548.17</v>
      </c>
      <c r="G26" s="75"/>
    </row>
    <row r="27" spans="2:11">
      <c r="B27" s="8" t="s">
        <v>17</v>
      </c>
      <c r="C27" s="9" t="s">
        <v>108</v>
      </c>
      <c r="D27" s="322">
        <v>-18552.59</v>
      </c>
      <c r="E27" s="270"/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18552.59</v>
      </c>
      <c r="E32" s="271"/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18020.87</v>
      </c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102.24</v>
      </c>
      <c r="E35" s="272"/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429.48</v>
      </c>
      <c r="E37" s="272"/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3243.26</v>
      </c>
      <c r="E40" s="274">
        <v>-7585.55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46238.32</v>
      </c>
      <c r="E41" s="150">
        <f>E26+E27+E40</f>
        <v>33962.619999999995</v>
      </c>
      <c r="F41" s="78"/>
      <c r="G41" s="75"/>
      <c r="H41" s="265"/>
    </row>
    <row r="42" spans="2:10">
      <c r="B42" s="95"/>
      <c r="C42" s="95"/>
      <c r="D42" s="96"/>
      <c r="E42" s="96"/>
      <c r="F42" s="78"/>
      <c r="G42" s="67"/>
      <c r="H42" s="265"/>
    </row>
    <row r="43" spans="2:10" ht="13.5">
      <c r="B43" s="401" t="s">
        <v>60</v>
      </c>
      <c r="C43" s="402"/>
      <c r="D43" s="402"/>
      <c r="E43" s="402"/>
      <c r="G43" s="72"/>
      <c r="H43" s="265"/>
    </row>
    <row r="44" spans="2:10" ht="18" customHeight="1" thickBot="1">
      <c r="B44" s="399" t="s">
        <v>118</v>
      </c>
      <c r="C44" s="403"/>
      <c r="D44" s="403"/>
      <c r="E44" s="403"/>
      <c r="G44" s="72"/>
      <c r="H44" s="265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  <c r="H45" s="265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767.45</v>
      </c>
      <c r="E47" s="298">
        <v>548.89</v>
      </c>
      <c r="G47" s="72"/>
    </row>
    <row r="48" spans="2:10">
      <c r="B48" s="196" t="s">
        <v>6</v>
      </c>
      <c r="C48" s="197" t="s">
        <v>41</v>
      </c>
      <c r="D48" s="330">
        <v>555.45000000000005</v>
      </c>
      <c r="E48" s="151">
        <v>548.89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80.197599999999994</v>
      </c>
      <c r="E50" s="76">
        <v>75.694900000000004</v>
      </c>
      <c r="G50" s="182"/>
    </row>
    <row r="51" spans="2:7">
      <c r="B51" s="194" t="s">
        <v>6</v>
      </c>
      <c r="C51" s="195" t="s">
        <v>111</v>
      </c>
      <c r="D51" s="330">
        <v>80.197599999999994</v>
      </c>
      <c r="E51" s="76">
        <v>58.547400000000003</v>
      </c>
      <c r="G51" s="182"/>
    </row>
    <row r="52" spans="2:7">
      <c r="B52" s="194" t="s">
        <v>8</v>
      </c>
      <c r="C52" s="195" t="s">
        <v>112</v>
      </c>
      <c r="D52" s="330">
        <v>92.486099999999993</v>
      </c>
      <c r="E52" s="76">
        <v>77.993200000000002</v>
      </c>
    </row>
    <row r="53" spans="2:7" ht="12.75" customHeight="1" thickBot="1">
      <c r="B53" s="198" t="s">
        <v>9</v>
      </c>
      <c r="C53" s="199" t="s">
        <v>41</v>
      </c>
      <c r="D53" s="328">
        <v>83.244799999999998</v>
      </c>
      <c r="E53" s="275">
        <v>61.875100000000003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33962.620000000003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33962.620000000003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33962.620000000003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33962.620000000003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210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43840.05</v>
      </c>
      <c r="E11" s="240">
        <f>SUM(E12:E14)</f>
        <v>37712.06</v>
      </c>
    </row>
    <row r="12" spans="2:12">
      <c r="B12" s="183" t="s">
        <v>4</v>
      </c>
      <c r="C12" s="184" t="s">
        <v>5</v>
      </c>
      <c r="D12" s="289">
        <v>43840.05</v>
      </c>
      <c r="E12" s="245">
        <v>37712.06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43840.05</v>
      </c>
      <c r="E21" s="150">
        <f>E11-E17</f>
        <v>37712.06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68902.070000000007</v>
      </c>
      <c r="E26" s="235">
        <f>D21</f>
        <v>43840.05</v>
      </c>
      <c r="G26" s="75"/>
    </row>
    <row r="27" spans="2:11">
      <c r="B27" s="8" t="s">
        <v>17</v>
      </c>
      <c r="C27" s="9" t="s">
        <v>108</v>
      </c>
      <c r="D27" s="322">
        <v>-19900.400000000001</v>
      </c>
      <c r="E27" s="270">
        <v>-525.39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19900.400000000001</v>
      </c>
      <c r="E32" s="271">
        <v>525.39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19356.240000000002</v>
      </c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11.49</v>
      </c>
      <c r="E35" s="272"/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532.66999999999996</v>
      </c>
      <c r="E37" s="272">
        <v>525.39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-2849.01</v>
      </c>
      <c r="E40" s="274">
        <v>-5602.6</v>
      </c>
      <c r="G40" s="75"/>
    </row>
    <row r="41" spans="2:10" ht="13.5" thickBot="1">
      <c r="B41" s="101" t="s">
        <v>37</v>
      </c>
      <c r="C41" s="102" t="s">
        <v>38</v>
      </c>
      <c r="D41" s="326">
        <v>46152.66</v>
      </c>
      <c r="E41" s="150">
        <f>E26+E27+E40</f>
        <v>37712.060000000005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564.48</v>
      </c>
      <c r="E47" s="298">
        <v>393.61</v>
      </c>
      <c r="G47" s="72"/>
    </row>
    <row r="48" spans="2:10">
      <c r="B48" s="196" t="s">
        <v>6</v>
      </c>
      <c r="C48" s="197" t="s">
        <v>41</v>
      </c>
      <c r="D48" s="330">
        <v>393.61</v>
      </c>
      <c r="E48" s="151">
        <v>388.89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122.0629</v>
      </c>
      <c r="E50" s="76">
        <v>111.3794</v>
      </c>
      <c r="G50" s="182"/>
    </row>
    <row r="51" spans="2:7">
      <c r="B51" s="194" t="s">
        <v>6</v>
      </c>
      <c r="C51" s="195" t="s">
        <v>111</v>
      </c>
      <c r="D51" s="330">
        <v>114.7714</v>
      </c>
      <c r="E51" s="76">
        <v>96.973600000000005</v>
      </c>
      <c r="G51" s="182"/>
    </row>
    <row r="52" spans="2:7">
      <c r="B52" s="194" t="s">
        <v>8</v>
      </c>
      <c r="C52" s="195" t="s">
        <v>112</v>
      </c>
      <c r="D52" s="330">
        <v>122.7697</v>
      </c>
      <c r="E52" s="76">
        <v>111.9393</v>
      </c>
    </row>
    <row r="53" spans="2:7" ht="13.5" customHeight="1" thickBot="1">
      <c r="B53" s="198" t="s">
        <v>9</v>
      </c>
      <c r="C53" s="199" t="s">
        <v>41</v>
      </c>
      <c r="D53" s="328">
        <v>117.2548</v>
      </c>
      <c r="E53" s="275">
        <v>96.973600000000005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37712.06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37712.06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37712.06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37712.06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211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848929.38</v>
      </c>
      <c r="E11" s="240">
        <f>SUM(E12:E14)</f>
        <v>678290.61</v>
      </c>
    </row>
    <row r="12" spans="2:12">
      <c r="B12" s="183" t="s">
        <v>4</v>
      </c>
      <c r="C12" s="184" t="s">
        <v>5</v>
      </c>
      <c r="D12" s="289">
        <v>848929.38</v>
      </c>
      <c r="E12" s="245">
        <v>678290.61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848929.38</v>
      </c>
      <c r="E21" s="150">
        <f>E11-E17</f>
        <v>678290.61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728873.92</v>
      </c>
      <c r="E26" s="235">
        <f>D21</f>
        <v>848929.38</v>
      </c>
      <c r="G26" s="75"/>
      <c r="H26" s="238"/>
    </row>
    <row r="27" spans="2:11">
      <c r="B27" s="8" t="s">
        <v>17</v>
      </c>
      <c r="C27" s="9" t="s">
        <v>108</v>
      </c>
      <c r="D27" s="322">
        <v>-7512.2300000000005</v>
      </c>
      <c r="E27" s="270">
        <v>-28085.940000000002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7512.2300000000005</v>
      </c>
      <c r="E32" s="271">
        <v>28085.940000000002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21728.15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1164.18</v>
      </c>
      <c r="E35" s="272">
        <v>246.35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6348.05</v>
      </c>
      <c r="E37" s="272">
        <v>6111.4400000000005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105666.18</v>
      </c>
      <c r="E40" s="274">
        <v>-142552.82999999999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827027.87000000011</v>
      </c>
      <c r="E41" s="150">
        <f>E26+E27+E40</f>
        <v>678290.61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5854.71</v>
      </c>
      <c r="E47" s="298">
        <v>5625.07</v>
      </c>
      <c r="G47" s="72"/>
    </row>
    <row r="48" spans="2:10">
      <c r="B48" s="196" t="s">
        <v>6</v>
      </c>
      <c r="C48" s="197" t="s">
        <v>41</v>
      </c>
      <c r="D48" s="330">
        <v>5798.13</v>
      </c>
      <c r="E48" s="151">
        <v>5414.88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124.4936</v>
      </c>
      <c r="E50" s="76">
        <v>150.91890000000001</v>
      </c>
      <c r="G50" s="182"/>
    </row>
    <row r="51" spans="2:7">
      <c r="B51" s="194" t="s">
        <v>6</v>
      </c>
      <c r="C51" s="195" t="s">
        <v>111</v>
      </c>
      <c r="D51" s="330">
        <v>124.4936</v>
      </c>
      <c r="E51" s="76">
        <v>124.87990000000001</v>
      </c>
      <c r="G51" s="182"/>
    </row>
    <row r="52" spans="2:7">
      <c r="B52" s="194" t="s">
        <v>8</v>
      </c>
      <c r="C52" s="195" t="s">
        <v>112</v>
      </c>
      <c r="D52" s="330">
        <v>145.04750000000001</v>
      </c>
      <c r="E52" s="76">
        <v>153.1611</v>
      </c>
    </row>
    <row r="53" spans="2:7" ht="12.75" customHeight="1" thickBot="1">
      <c r="B53" s="198" t="s">
        <v>9</v>
      </c>
      <c r="C53" s="199" t="s">
        <v>41</v>
      </c>
      <c r="D53" s="328">
        <v>142.637</v>
      </c>
      <c r="E53" s="275">
        <v>125.2642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678290.61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678290.61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678290.61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678290.61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212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324764.82</v>
      </c>
      <c r="E11" s="240">
        <f>SUM(E12:E14)</f>
        <v>268908.56</v>
      </c>
    </row>
    <row r="12" spans="2:12">
      <c r="B12" s="183" t="s">
        <v>4</v>
      </c>
      <c r="C12" s="184" t="s">
        <v>5</v>
      </c>
      <c r="D12" s="289">
        <v>324764.82</v>
      </c>
      <c r="E12" s="245">
        <v>268908.56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324764.82</v>
      </c>
      <c r="E21" s="150">
        <f>E11-E17</f>
        <v>268908.56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259507.26</v>
      </c>
      <c r="E26" s="235">
        <f>D21</f>
        <v>324764.82</v>
      </c>
      <c r="G26" s="75"/>
    </row>
    <row r="27" spans="2:11">
      <c r="B27" s="8" t="s">
        <v>17</v>
      </c>
      <c r="C27" s="9" t="s">
        <v>108</v>
      </c>
      <c r="D27" s="322">
        <v>-1921.02</v>
      </c>
      <c r="E27" s="270">
        <v>-9044.31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32.090000000000003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32.090000000000003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1921.02</v>
      </c>
      <c r="E32" s="271">
        <v>9076.4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6365.33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22.53</v>
      </c>
      <c r="E35" s="272">
        <v>35.6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1894.29</v>
      </c>
      <c r="E37" s="272">
        <v>2675.4700000000003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4.2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43233.62</v>
      </c>
      <c r="E40" s="274">
        <v>-46811.95</v>
      </c>
      <c r="G40" s="75"/>
    </row>
    <row r="41" spans="2:10" ht="13.5" thickBot="1">
      <c r="B41" s="101" t="s">
        <v>37</v>
      </c>
      <c r="C41" s="102" t="s">
        <v>38</v>
      </c>
      <c r="D41" s="326">
        <v>300819.86000000004</v>
      </c>
      <c r="E41" s="150">
        <f>E26+E27+E40</f>
        <v>268908.56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617.71</v>
      </c>
      <c r="E47" s="298">
        <v>606.96</v>
      </c>
      <c r="G47" s="72"/>
      <c r="H47" s="161"/>
    </row>
    <row r="48" spans="2:10">
      <c r="B48" s="196" t="s">
        <v>6</v>
      </c>
      <c r="C48" s="197" t="s">
        <v>41</v>
      </c>
      <c r="D48" s="330">
        <v>613.48</v>
      </c>
      <c r="E48" s="151">
        <v>588.13</v>
      </c>
      <c r="G48" s="203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420.11180000000002</v>
      </c>
      <c r="E50" s="76">
        <v>535.06790000000001</v>
      </c>
      <c r="G50" s="182"/>
    </row>
    <row r="51" spans="2:7">
      <c r="B51" s="194" t="s">
        <v>6</v>
      </c>
      <c r="C51" s="195" t="s">
        <v>111</v>
      </c>
      <c r="D51" s="330">
        <v>419.17739999999998</v>
      </c>
      <c r="E51" s="76">
        <v>455.9443</v>
      </c>
      <c r="G51" s="182"/>
    </row>
    <row r="52" spans="2:7">
      <c r="B52" s="194" t="s">
        <v>8</v>
      </c>
      <c r="C52" s="195" t="s">
        <v>112</v>
      </c>
      <c r="D52" s="330">
        <v>490.77550000000002</v>
      </c>
      <c r="E52" s="76">
        <v>540.83270000000005</v>
      </c>
    </row>
    <row r="53" spans="2:7" ht="12.75" customHeight="1" thickBot="1">
      <c r="B53" s="198" t="s">
        <v>9</v>
      </c>
      <c r="C53" s="199" t="s">
        <v>41</v>
      </c>
      <c r="D53" s="328">
        <v>490.34989999999999</v>
      </c>
      <c r="E53" s="275">
        <v>457.22640000000001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268908.56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268908.56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268908.56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268908.56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213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473932.89</v>
      </c>
      <c r="E11" s="240">
        <f>SUM(E12:E14)</f>
        <v>402898.98</v>
      </c>
    </row>
    <row r="12" spans="2:12">
      <c r="B12" s="183" t="s">
        <v>4</v>
      </c>
      <c r="C12" s="184" t="s">
        <v>5</v>
      </c>
      <c r="D12" s="289">
        <v>473932.89</v>
      </c>
      <c r="E12" s="245">
        <v>402898.98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473932.89</v>
      </c>
      <c r="E21" s="150">
        <f>E11-E17</f>
        <v>402898.98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466656.9</v>
      </c>
      <c r="E26" s="235">
        <f>D21</f>
        <v>473932.89</v>
      </c>
      <c r="G26" s="75"/>
    </row>
    <row r="27" spans="2:11">
      <c r="B27" s="8" t="s">
        <v>17</v>
      </c>
      <c r="C27" s="9" t="s">
        <v>108</v>
      </c>
      <c r="D27" s="322">
        <v>-9441.9500000000007</v>
      </c>
      <c r="E27" s="270">
        <v>-30514.81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9441.9500000000007</v>
      </c>
      <c r="E32" s="271">
        <v>30514.81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26967.84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192.67</v>
      </c>
      <c r="E35" s="272">
        <v>170.95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3535.65</v>
      </c>
      <c r="E37" s="272">
        <v>3376.02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5713.63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24350.080000000002</v>
      </c>
      <c r="E40" s="274">
        <v>-40519.1</v>
      </c>
      <c r="G40" s="75"/>
    </row>
    <row r="41" spans="2:10" ht="13.5" thickBot="1">
      <c r="B41" s="101" t="s">
        <v>37</v>
      </c>
      <c r="C41" s="102" t="s">
        <v>38</v>
      </c>
      <c r="D41" s="326">
        <v>481565.03</v>
      </c>
      <c r="E41" s="150">
        <f>E26+E27+E40</f>
        <v>402898.98000000004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721.98</v>
      </c>
      <c r="E47" s="298">
        <v>687.44</v>
      </c>
      <c r="G47" s="72"/>
    </row>
    <row r="48" spans="2:10">
      <c r="B48" s="196" t="s">
        <v>6</v>
      </c>
      <c r="C48" s="197" t="s">
        <v>41</v>
      </c>
      <c r="D48" s="330">
        <v>707.98</v>
      </c>
      <c r="E48" s="151">
        <v>639.86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646.35709999999995</v>
      </c>
      <c r="E50" s="76">
        <v>689.4171</v>
      </c>
      <c r="G50" s="182"/>
    </row>
    <row r="51" spans="2:7">
      <c r="B51" s="194" t="s">
        <v>6</v>
      </c>
      <c r="C51" s="195" t="s">
        <v>111</v>
      </c>
      <c r="D51" s="330">
        <v>646.35709999999995</v>
      </c>
      <c r="E51" s="76">
        <v>629.48419999999999</v>
      </c>
      <c r="G51" s="182"/>
    </row>
    <row r="52" spans="2:7">
      <c r="B52" s="194" t="s">
        <v>8</v>
      </c>
      <c r="C52" s="195" t="s">
        <v>112</v>
      </c>
      <c r="D52" s="330">
        <v>681.82759999999996</v>
      </c>
      <c r="E52" s="76">
        <v>690.81470000000002</v>
      </c>
    </row>
    <row r="53" spans="2:7" ht="13.5" customHeight="1" thickBot="1">
      <c r="B53" s="198" t="s">
        <v>9</v>
      </c>
      <c r="C53" s="199" t="s">
        <v>41</v>
      </c>
      <c r="D53" s="328">
        <v>680.19579999999996</v>
      </c>
      <c r="E53" s="275">
        <v>629.66740000000004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402898.98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402898.98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402898.98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402898.98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  <c r="H1" s="162"/>
      <c r="I1" s="162"/>
      <c r="J1" s="16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240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455357.57</v>
      </c>
      <c r="E11" s="240">
        <f>SUM(E12:E14)</f>
        <v>380197.35</v>
      </c>
    </row>
    <row r="12" spans="2:12">
      <c r="B12" s="183" t="s">
        <v>4</v>
      </c>
      <c r="C12" s="184" t="s">
        <v>5</v>
      </c>
      <c r="D12" s="289">
        <v>455357.57</v>
      </c>
      <c r="E12" s="245">
        <v>380197.35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455357.57</v>
      </c>
      <c r="E21" s="150">
        <f>E11-E17</f>
        <v>380197.35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H25" s="238"/>
    </row>
    <row r="26" spans="2:11">
      <c r="B26" s="97" t="s">
        <v>15</v>
      </c>
      <c r="C26" s="98" t="s">
        <v>16</v>
      </c>
      <c r="D26" s="321">
        <v>456110.3</v>
      </c>
      <c r="E26" s="235">
        <f>D21</f>
        <v>455357.57</v>
      </c>
      <c r="G26" s="75"/>
      <c r="H26" s="238"/>
    </row>
    <row r="27" spans="2:11">
      <c r="B27" s="8" t="s">
        <v>17</v>
      </c>
      <c r="C27" s="9" t="s">
        <v>108</v>
      </c>
      <c r="D27" s="322">
        <v>-3909.58</v>
      </c>
      <c r="E27" s="270">
        <v>-4861.1400000000003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3909.58</v>
      </c>
      <c r="E32" s="271">
        <v>4861.1400000000003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265.95</v>
      </c>
      <c r="E35" s="272">
        <v>1492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3643.63</v>
      </c>
      <c r="E37" s="272">
        <v>3369.14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4984.7299999999996</v>
      </c>
      <c r="E40" s="274">
        <v>-70299.08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457185.44999999995</v>
      </c>
      <c r="E41" s="150">
        <f>E26+E27+E40</f>
        <v>380197.35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1095.28</v>
      </c>
      <c r="E47" s="298">
        <v>1076.27</v>
      </c>
      <c r="G47" s="72"/>
    </row>
    <row r="48" spans="2:10">
      <c r="B48" s="196" t="s">
        <v>6</v>
      </c>
      <c r="C48" s="197" t="s">
        <v>41</v>
      </c>
      <c r="D48" s="330">
        <v>1085.8800000000001</v>
      </c>
      <c r="E48" s="151">
        <v>1063.82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416.43259999999998</v>
      </c>
      <c r="E50" s="76">
        <v>423.08859999999999</v>
      </c>
      <c r="G50" s="182"/>
    </row>
    <row r="51" spans="2:7">
      <c r="B51" s="194" t="s">
        <v>6</v>
      </c>
      <c r="C51" s="195" t="s">
        <v>111</v>
      </c>
      <c r="D51" s="330">
        <v>411.57850000000002</v>
      </c>
      <c r="E51" s="76">
        <v>357.3888</v>
      </c>
      <c r="G51" s="182"/>
    </row>
    <row r="52" spans="2:7">
      <c r="B52" s="194" t="s">
        <v>8</v>
      </c>
      <c r="C52" s="195" t="s">
        <v>112</v>
      </c>
      <c r="D52" s="330">
        <v>421.17739999999998</v>
      </c>
      <c r="E52" s="76">
        <v>423.39230000000003</v>
      </c>
    </row>
    <row r="53" spans="2:7" ht="14.25" customHeight="1" thickBot="1">
      <c r="B53" s="198" t="s">
        <v>9</v>
      </c>
      <c r="C53" s="199" t="s">
        <v>41</v>
      </c>
      <c r="D53" s="328">
        <v>421.02760000000001</v>
      </c>
      <c r="E53" s="275">
        <v>357.3888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380197.35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380197.35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380197.35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380197.35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L81"/>
  <sheetViews>
    <sheetView zoomScale="80" zoomScaleNormal="80" workbookViewId="0">
      <selection activeCell="G35" sqref="G35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226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/>
      <c r="E11" s="240"/>
    </row>
    <row r="12" spans="2:12">
      <c r="B12" s="183" t="s">
        <v>4</v>
      </c>
      <c r="C12" s="184" t="s">
        <v>5</v>
      </c>
      <c r="D12" s="289"/>
      <c r="E12" s="245"/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/>
      <c r="E21" s="150"/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11">
        <v>0</v>
      </c>
      <c r="E26" s="235">
        <f>D21</f>
        <v>0</v>
      </c>
      <c r="G26" s="75"/>
    </row>
    <row r="27" spans="2:11">
      <c r="B27" s="8" t="s">
        <v>17</v>
      </c>
      <c r="C27" s="9" t="s">
        <v>108</v>
      </c>
      <c r="D27" s="322">
        <v>0.57999999999999996</v>
      </c>
      <c r="E27" s="270">
        <v>0.39</v>
      </c>
      <c r="F27" s="72"/>
      <c r="G27" s="75"/>
      <c r="H27" s="72"/>
      <c r="I27" s="72"/>
      <c r="J27" s="75"/>
    </row>
    <row r="28" spans="2:11">
      <c r="B28" s="8" t="s">
        <v>18</v>
      </c>
      <c r="C28" s="9" t="s">
        <v>19</v>
      </c>
      <c r="D28" s="322">
        <v>0.57999999999999996</v>
      </c>
      <c r="E28" s="271">
        <v>44.27</v>
      </c>
      <c r="F28" s="72"/>
      <c r="G28" s="155"/>
      <c r="H28" s="72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72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72"/>
      <c r="I30" s="72"/>
      <c r="J30" s="75"/>
    </row>
    <row r="31" spans="2:11">
      <c r="B31" s="191" t="s">
        <v>8</v>
      </c>
      <c r="C31" s="184" t="s">
        <v>22</v>
      </c>
      <c r="D31" s="323">
        <v>0.57999999999999996</v>
      </c>
      <c r="E31" s="272">
        <v>44.27</v>
      </c>
      <c r="F31" s="72"/>
      <c r="G31" s="155"/>
      <c r="H31" s="72"/>
      <c r="I31" s="72"/>
      <c r="J31" s="75"/>
    </row>
    <row r="32" spans="2:11">
      <c r="B32" s="94" t="s">
        <v>23</v>
      </c>
      <c r="C32" s="10" t="s">
        <v>24</v>
      </c>
      <c r="D32" s="322"/>
      <c r="E32" s="271">
        <v>43.88</v>
      </c>
      <c r="F32" s="72"/>
      <c r="G32" s="75"/>
      <c r="H32" s="72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72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72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155"/>
      <c r="H35" s="72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72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>
        <v>43.88</v>
      </c>
      <c r="F37" s="72"/>
      <c r="G37" s="155"/>
      <c r="H37" s="72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72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72"/>
      <c r="I39" s="72"/>
      <c r="J39" s="75"/>
    </row>
    <row r="40" spans="2:10" ht="13.5" thickBot="1">
      <c r="B40" s="99" t="s">
        <v>35</v>
      </c>
      <c r="C40" s="100" t="s">
        <v>36</v>
      </c>
      <c r="D40" s="325">
        <v>-0.57999999999999996</v>
      </c>
      <c r="E40" s="274">
        <v>-0.39</v>
      </c>
      <c r="G40" s="75"/>
    </row>
    <row r="41" spans="2:10" ht="13.5" thickBot="1">
      <c r="B41" s="101" t="s">
        <v>37</v>
      </c>
      <c r="C41" s="102" t="s">
        <v>38</v>
      </c>
      <c r="D41" s="312">
        <v>0</v>
      </c>
      <c r="E41" s="150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/>
      <c r="E47" s="298"/>
      <c r="G47" s="72"/>
    </row>
    <row r="48" spans="2:10">
      <c r="B48" s="196" t="s">
        <v>6</v>
      </c>
      <c r="C48" s="197" t="s">
        <v>41</v>
      </c>
      <c r="D48" s="330"/>
      <c r="E48" s="151"/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/>
      <c r="E50" s="76"/>
      <c r="G50" s="182"/>
    </row>
    <row r="51" spans="2:7">
      <c r="B51" s="194" t="s">
        <v>6</v>
      </c>
      <c r="C51" s="195" t="s">
        <v>111</v>
      </c>
      <c r="D51" s="330"/>
      <c r="E51" s="76">
        <v>336.55</v>
      </c>
      <c r="G51" s="182"/>
    </row>
    <row r="52" spans="2:7">
      <c r="B52" s="194" t="s">
        <v>8</v>
      </c>
      <c r="C52" s="195" t="s">
        <v>112</v>
      </c>
      <c r="D52" s="330"/>
      <c r="E52" s="76">
        <v>353.58</v>
      </c>
    </row>
    <row r="53" spans="2:7" ht="12.75" customHeight="1" thickBot="1">
      <c r="B53" s="198" t="s">
        <v>9</v>
      </c>
      <c r="C53" s="199" t="s">
        <v>41</v>
      </c>
      <c r="D53" s="328"/>
      <c r="E53" s="275"/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D58-D73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214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9734.16</v>
      </c>
      <c r="E11" s="240">
        <f>SUM(E12:E14)</f>
        <v>8141.39</v>
      </c>
    </row>
    <row r="12" spans="2:12">
      <c r="B12" s="183" t="s">
        <v>4</v>
      </c>
      <c r="C12" s="184" t="s">
        <v>5</v>
      </c>
      <c r="D12" s="289">
        <v>9734.16</v>
      </c>
      <c r="E12" s="245">
        <v>8141.39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9734.16</v>
      </c>
      <c r="E21" s="150">
        <f>E11-E17</f>
        <v>8141.39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10186.14</v>
      </c>
      <c r="E26" s="235">
        <f>D21</f>
        <v>9734.16</v>
      </c>
      <c r="G26" s="75"/>
      <c r="H26" s="238"/>
    </row>
    <row r="27" spans="2:11">
      <c r="B27" s="8" t="s">
        <v>17</v>
      </c>
      <c r="C27" s="9" t="s">
        <v>108</v>
      </c>
      <c r="D27" s="322">
        <v>-108.39999999999999</v>
      </c>
      <c r="E27" s="270">
        <v>-101.53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108.39999999999999</v>
      </c>
      <c r="E32" s="271">
        <v>101.53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16.989999999999998</v>
      </c>
      <c r="E35" s="272">
        <v>16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91.41</v>
      </c>
      <c r="E37" s="272">
        <v>85.53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-78.349999999999994</v>
      </c>
      <c r="E40" s="274">
        <v>-1491.24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9999.39</v>
      </c>
      <c r="E41" s="150">
        <f>E26+E27+E40</f>
        <v>8141.3899999999994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69.124200000000002</v>
      </c>
      <c r="E47" s="298">
        <v>67.626499999999993</v>
      </c>
      <c r="G47" s="72"/>
    </row>
    <row r="48" spans="2:10">
      <c r="B48" s="196" t="s">
        <v>6</v>
      </c>
      <c r="C48" s="197" t="s">
        <v>41</v>
      </c>
      <c r="D48" s="330">
        <v>68.390600000000006</v>
      </c>
      <c r="E48" s="151">
        <v>66.869699999999995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147.36000000000001</v>
      </c>
      <c r="E50" s="76">
        <v>143.94</v>
      </c>
      <c r="G50" s="182"/>
    </row>
    <row r="51" spans="2:7">
      <c r="B51" s="194" t="s">
        <v>6</v>
      </c>
      <c r="C51" s="195" t="s">
        <v>111</v>
      </c>
      <c r="D51" s="330">
        <v>140.69999999999999</v>
      </c>
      <c r="E51" s="76">
        <v>121.75</v>
      </c>
      <c r="G51" s="182"/>
    </row>
    <row r="52" spans="2:7">
      <c r="B52" s="194" t="s">
        <v>8</v>
      </c>
      <c r="C52" s="195" t="s">
        <v>112</v>
      </c>
      <c r="D52" s="330">
        <v>148.65</v>
      </c>
      <c r="E52" s="76">
        <v>144.34</v>
      </c>
    </row>
    <row r="53" spans="2:7" ht="12.75" customHeight="1" thickBot="1">
      <c r="B53" s="198" t="s">
        <v>9</v>
      </c>
      <c r="C53" s="199" t="s">
        <v>41</v>
      </c>
      <c r="D53" s="328">
        <v>146.21</v>
      </c>
      <c r="E53" s="275">
        <v>121.75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8141.39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8141.39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8141.39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8141.39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6"/>
      <c r="C4" s="14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215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61207.54</v>
      </c>
      <c r="E11" s="240">
        <f>SUM(E12:E14)</f>
        <v>0</v>
      </c>
    </row>
    <row r="12" spans="2:12">
      <c r="B12" s="183" t="s">
        <v>4</v>
      </c>
      <c r="C12" s="184" t="s">
        <v>5</v>
      </c>
      <c r="D12" s="289">
        <v>61207.54</v>
      </c>
      <c r="E12" s="245" t="s">
        <v>120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61207.54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54723.199999999997</v>
      </c>
      <c r="E26" s="235">
        <f>D21</f>
        <v>61207.54</v>
      </c>
      <c r="G26" s="75"/>
    </row>
    <row r="27" spans="2:11">
      <c r="B27" s="8" t="s">
        <v>17</v>
      </c>
      <c r="C27" s="9" t="s">
        <v>108</v>
      </c>
      <c r="D27" s="322">
        <v>-357.34000000000015</v>
      </c>
      <c r="E27" s="270">
        <v>-44616.05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23278.02</v>
      </c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23278.02</v>
      </c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23635.360000000001</v>
      </c>
      <c r="E32" s="271">
        <v>44616.05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44093.48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10.7</v>
      </c>
      <c r="E35" s="272">
        <v>16.25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665</v>
      </c>
      <c r="E37" s="272">
        <v>506.32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22959.66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9756.57</v>
      </c>
      <c r="E40" s="274">
        <v>-16591.490000000002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64122.43</v>
      </c>
      <c r="E41" s="150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343.37200000000001</v>
      </c>
      <c r="E47" s="298">
        <v>336.2867</v>
      </c>
      <c r="G47" s="72"/>
    </row>
    <row r="48" spans="2:10">
      <c r="B48" s="196" t="s">
        <v>6</v>
      </c>
      <c r="C48" s="197" t="s">
        <v>41</v>
      </c>
      <c r="D48" s="330">
        <v>339.55959999999999</v>
      </c>
      <c r="E48" s="310" t="s">
        <v>120</v>
      </c>
      <c r="G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159.37</v>
      </c>
      <c r="E50" s="76">
        <v>182.01</v>
      </c>
      <c r="G50" s="182"/>
    </row>
    <row r="51" spans="2:7">
      <c r="B51" s="194" t="s">
        <v>6</v>
      </c>
      <c r="C51" s="195" t="s">
        <v>111</v>
      </c>
      <c r="D51" s="330">
        <v>159.37</v>
      </c>
      <c r="E51" s="76">
        <v>126.98</v>
      </c>
      <c r="G51" s="182"/>
    </row>
    <row r="52" spans="2:7">
      <c r="B52" s="194" t="s">
        <v>8</v>
      </c>
      <c r="C52" s="195" t="s">
        <v>112</v>
      </c>
      <c r="D52" s="330">
        <v>191.4</v>
      </c>
      <c r="E52" s="76">
        <v>189.69</v>
      </c>
    </row>
    <row r="53" spans="2:7" ht="13.5" customHeight="1" thickBot="1">
      <c r="B53" s="198" t="s">
        <v>9</v>
      </c>
      <c r="C53" s="199" t="s">
        <v>41</v>
      </c>
      <c r="D53" s="328">
        <v>188.84</v>
      </c>
      <c r="E53" s="386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Q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9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121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9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542054.1399999999</v>
      </c>
      <c r="E11" s="240">
        <f>SUM(E12:E14)</f>
        <v>872291.25000000012</v>
      </c>
      <c r="H11" s="72"/>
    </row>
    <row r="12" spans="2:12">
      <c r="B12" s="183" t="s">
        <v>4</v>
      </c>
      <c r="C12" s="243" t="s">
        <v>5</v>
      </c>
      <c r="D12" s="289">
        <v>532947.57999999996</v>
      </c>
      <c r="E12" s="245">
        <f>762462.79+107740.12</f>
        <v>870202.91</v>
      </c>
      <c r="H12" s="72"/>
    </row>
    <row r="13" spans="2:12">
      <c r="B13" s="183" t="s">
        <v>6</v>
      </c>
      <c r="C13" s="243" t="s">
        <v>7</v>
      </c>
      <c r="D13" s="290">
        <v>8639.7199999999993</v>
      </c>
      <c r="E13" s="246">
        <v>702.54</v>
      </c>
      <c r="H13" s="72"/>
    </row>
    <row r="14" spans="2:12">
      <c r="B14" s="183" t="s">
        <v>8</v>
      </c>
      <c r="C14" s="243" t="s">
        <v>10</v>
      </c>
      <c r="D14" s="290">
        <v>466.84</v>
      </c>
      <c r="E14" s="246">
        <f>E15</f>
        <v>1385.8</v>
      </c>
      <c r="H14" s="72"/>
    </row>
    <row r="15" spans="2:12">
      <c r="B15" s="183" t="s">
        <v>103</v>
      </c>
      <c r="C15" s="243" t="s">
        <v>11</v>
      </c>
      <c r="D15" s="290">
        <v>466.84</v>
      </c>
      <c r="E15" s="246">
        <v>1385.8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7">
      <c r="B17" s="8" t="s">
        <v>13</v>
      </c>
      <c r="C17" s="208" t="s">
        <v>65</v>
      </c>
      <c r="D17" s="292">
        <v>1582.59</v>
      </c>
      <c r="E17" s="248">
        <f>E18</f>
        <v>2629.11</v>
      </c>
      <c r="H17" s="72"/>
    </row>
    <row r="18" spans="2:17">
      <c r="B18" s="183" t="s">
        <v>4</v>
      </c>
      <c r="C18" s="243" t="s">
        <v>11</v>
      </c>
      <c r="D18" s="291">
        <v>1582.59</v>
      </c>
      <c r="E18" s="247">
        <v>2629.11</v>
      </c>
      <c r="H18" s="72"/>
    </row>
    <row r="19" spans="2:17" ht="15" customHeight="1">
      <c r="B19" s="183" t="s">
        <v>6</v>
      </c>
      <c r="C19" s="243" t="s">
        <v>105</v>
      </c>
      <c r="D19" s="290"/>
      <c r="E19" s="246"/>
    </row>
    <row r="20" spans="2:17" ht="13.5" thickBot="1">
      <c r="B20" s="188" t="s">
        <v>8</v>
      </c>
      <c r="C20" s="189" t="s">
        <v>14</v>
      </c>
      <c r="D20" s="293"/>
      <c r="E20" s="241"/>
    </row>
    <row r="21" spans="2:17" ht="13.5" thickBot="1">
      <c r="B21" s="407" t="s">
        <v>107</v>
      </c>
      <c r="C21" s="408"/>
      <c r="D21" s="294">
        <v>540471.54999999993</v>
      </c>
      <c r="E21" s="150">
        <f>E11-E17</f>
        <v>869662.14000000013</v>
      </c>
      <c r="F21" s="78"/>
      <c r="G21" s="78"/>
      <c r="H21" s="170"/>
      <c r="J21" s="228"/>
      <c r="K21" s="170"/>
    </row>
    <row r="22" spans="2:17">
      <c r="B22" s="3"/>
      <c r="C22" s="6"/>
      <c r="D22" s="7"/>
      <c r="E22" s="7"/>
      <c r="G22" s="72"/>
    </row>
    <row r="23" spans="2:17" ht="13.5">
      <c r="B23" s="400" t="s">
        <v>101</v>
      </c>
      <c r="C23" s="409"/>
      <c r="D23" s="409"/>
      <c r="E23" s="409"/>
      <c r="G23" s="72"/>
    </row>
    <row r="24" spans="2:17" ht="16.5" customHeight="1" thickBot="1">
      <c r="B24" s="399" t="s">
        <v>102</v>
      </c>
      <c r="C24" s="410"/>
      <c r="D24" s="410"/>
      <c r="E24" s="410"/>
    </row>
    <row r="25" spans="2:17" ht="13.5" thickBot="1">
      <c r="B25" s="344"/>
      <c r="C25" s="190" t="s">
        <v>2</v>
      </c>
      <c r="D25" s="282" t="s">
        <v>246</v>
      </c>
      <c r="E25" s="253" t="s">
        <v>259</v>
      </c>
    </row>
    <row r="26" spans="2:17">
      <c r="B26" s="97" t="s">
        <v>15</v>
      </c>
      <c r="C26" s="98" t="s">
        <v>16</v>
      </c>
      <c r="D26" s="321">
        <v>236781.51</v>
      </c>
      <c r="E26" s="235">
        <f>D21</f>
        <v>540471.54999999993</v>
      </c>
      <c r="G26" s="75"/>
    </row>
    <row r="27" spans="2:17">
      <c r="B27" s="8" t="s">
        <v>17</v>
      </c>
      <c r="C27" s="9" t="s">
        <v>108</v>
      </c>
      <c r="D27" s="322">
        <v>139505.87999999998</v>
      </c>
      <c r="E27" s="270">
        <v>168632.76</v>
      </c>
      <c r="F27" s="72"/>
      <c r="G27" s="251"/>
      <c r="H27" s="250"/>
      <c r="I27" s="72"/>
      <c r="J27" s="75"/>
    </row>
    <row r="28" spans="2:17">
      <c r="B28" s="8" t="s">
        <v>18</v>
      </c>
      <c r="C28" s="9" t="s">
        <v>19</v>
      </c>
      <c r="D28" s="322">
        <v>189911.97999999998</v>
      </c>
      <c r="E28" s="271">
        <v>199897.62</v>
      </c>
      <c r="F28" s="72"/>
      <c r="G28" s="250"/>
      <c r="H28" s="250"/>
      <c r="I28" s="72"/>
      <c r="J28" s="75"/>
    </row>
    <row r="29" spans="2:17">
      <c r="B29" s="191" t="s">
        <v>4</v>
      </c>
      <c r="C29" s="184" t="s">
        <v>20</v>
      </c>
      <c r="D29" s="323">
        <v>57217.65</v>
      </c>
      <c r="E29" s="272">
        <v>64279.71</v>
      </c>
      <c r="F29" s="72"/>
      <c r="G29" s="250"/>
      <c r="H29" s="250"/>
      <c r="I29" s="72"/>
      <c r="J29" s="75"/>
    </row>
    <row r="30" spans="2:17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  <c r="Q30" s="255"/>
    </row>
    <row r="31" spans="2:17">
      <c r="B31" s="191" t="s">
        <v>8</v>
      </c>
      <c r="C31" s="184" t="s">
        <v>22</v>
      </c>
      <c r="D31" s="323">
        <v>132694.32999999999</v>
      </c>
      <c r="E31" s="272">
        <v>135617.91</v>
      </c>
      <c r="F31" s="72"/>
      <c r="G31" s="250"/>
      <c r="H31" s="250"/>
      <c r="I31" s="72"/>
      <c r="J31" s="75"/>
    </row>
    <row r="32" spans="2:17">
      <c r="B32" s="94" t="s">
        <v>23</v>
      </c>
      <c r="C32" s="10" t="s">
        <v>24</v>
      </c>
      <c r="D32" s="322">
        <v>50406.100000000006</v>
      </c>
      <c r="E32" s="271">
        <v>31264.86</v>
      </c>
      <c r="F32" s="72"/>
      <c r="G32" s="251"/>
      <c r="H32" s="250"/>
      <c r="I32" s="72"/>
      <c r="J32" s="75"/>
    </row>
    <row r="33" spans="2:17">
      <c r="B33" s="191" t="s">
        <v>4</v>
      </c>
      <c r="C33" s="184" t="s">
        <v>25</v>
      </c>
      <c r="D33" s="323">
        <v>47415.16</v>
      </c>
      <c r="E33" s="272">
        <v>23904.639999999999</v>
      </c>
      <c r="F33" s="72"/>
      <c r="G33" s="250"/>
      <c r="H33" s="250"/>
      <c r="I33" s="72"/>
      <c r="J33" s="75"/>
    </row>
    <row r="34" spans="2:17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  <c r="Q34" s="182"/>
    </row>
    <row r="35" spans="2:17">
      <c r="B35" s="191" t="s">
        <v>8</v>
      </c>
      <c r="C35" s="184" t="s">
        <v>27</v>
      </c>
      <c r="D35" s="323">
        <v>2946.87</v>
      </c>
      <c r="E35" s="272">
        <v>3271.7000000000003</v>
      </c>
      <c r="F35" s="72"/>
      <c r="G35" s="250"/>
      <c r="H35" s="250"/>
      <c r="I35" s="72"/>
      <c r="J35" s="75"/>
    </row>
    <row r="36" spans="2:17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7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7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7">
      <c r="B39" s="192" t="s">
        <v>33</v>
      </c>
      <c r="C39" s="193" t="s">
        <v>34</v>
      </c>
      <c r="D39" s="324">
        <v>44.07</v>
      </c>
      <c r="E39" s="273">
        <v>4088.52</v>
      </c>
      <c r="F39" s="72"/>
      <c r="G39" s="250"/>
      <c r="H39" s="250"/>
      <c r="I39" s="72"/>
      <c r="J39" s="75"/>
    </row>
    <row r="40" spans="2:17" ht="13.5" thickBot="1">
      <c r="B40" s="99" t="s">
        <v>35</v>
      </c>
      <c r="C40" s="100" t="s">
        <v>36</v>
      </c>
      <c r="D40" s="325">
        <v>109847.14</v>
      </c>
      <c r="E40" s="274">
        <v>160557.82999999999</v>
      </c>
      <c r="G40" s="75"/>
    </row>
    <row r="41" spans="2:17" ht="13.5" thickBot="1">
      <c r="B41" s="101" t="s">
        <v>37</v>
      </c>
      <c r="C41" s="102" t="s">
        <v>38</v>
      </c>
      <c r="D41" s="326">
        <v>486134.53</v>
      </c>
      <c r="E41" s="150">
        <f>E26+E27+E40</f>
        <v>869662.1399999999</v>
      </c>
      <c r="F41" s="78"/>
      <c r="G41" s="75"/>
    </row>
    <row r="42" spans="2:17">
      <c r="B42" s="95"/>
      <c r="C42" s="95"/>
      <c r="D42" s="96"/>
      <c r="E42" s="96"/>
      <c r="F42" s="78"/>
      <c r="G42" s="67"/>
    </row>
    <row r="43" spans="2:17" ht="13.5">
      <c r="B43" s="401" t="s">
        <v>60</v>
      </c>
      <c r="C43" s="402"/>
      <c r="D43" s="402"/>
      <c r="E43" s="402"/>
      <c r="G43" s="72"/>
    </row>
    <row r="44" spans="2:17" ht="15.75" customHeight="1" thickBot="1">
      <c r="B44" s="399" t="s">
        <v>118</v>
      </c>
      <c r="C44" s="403"/>
      <c r="D44" s="403"/>
      <c r="E44" s="403"/>
      <c r="G44" s="72"/>
    </row>
    <row r="45" spans="2:17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7">
      <c r="B46" s="12" t="s">
        <v>18</v>
      </c>
      <c r="C46" s="29" t="s">
        <v>109</v>
      </c>
      <c r="D46" s="103"/>
      <c r="E46" s="27"/>
      <c r="G46" s="72"/>
    </row>
    <row r="47" spans="2:17">
      <c r="B47" s="194" t="s">
        <v>4</v>
      </c>
      <c r="C47" s="195" t="s">
        <v>40</v>
      </c>
      <c r="D47" s="330">
        <v>44061.918400000002</v>
      </c>
      <c r="E47" s="298">
        <v>71538.973499999993</v>
      </c>
      <c r="G47" s="72"/>
    </row>
    <row r="48" spans="2:17">
      <c r="B48" s="196" t="s">
        <v>6</v>
      </c>
      <c r="C48" s="197" t="s">
        <v>41</v>
      </c>
      <c r="D48" s="330">
        <v>67766.215500000006</v>
      </c>
      <c r="E48" s="364">
        <v>88179.283100000001</v>
      </c>
      <c r="G48" s="204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5.3738999999999999</v>
      </c>
      <c r="E50" s="296">
        <v>7.5548999999999999</v>
      </c>
      <c r="G50" s="182"/>
    </row>
    <row r="51" spans="2:7">
      <c r="B51" s="194" t="s">
        <v>6</v>
      </c>
      <c r="C51" s="195" t="s">
        <v>111</v>
      </c>
      <c r="D51" s="330">
        <v>5.3277999999999999</v>
      </c>
      <c r="E51" s="296">
        <v>7.5548999999999999</v>
      </c>
      <c r="G51" s="182"/>
    </row>
    <row r="52" spans="2:7">
      <c r="B52" s="194" t="s">
        <v>8</v>
      </c>
      <c r="C52" s="195" t="s">
        <v>112</v>
      </c>
      <c r="D52" s="330">
        <v>7.3326000000000002</v>
      </c>
      <c r="E52" s="296">
        <v>11.654400000000001</v>
      </c>
    </row>
    <row r="53" spans="2:7" ht="13.5" thickBot="1">
      <c r="B53" s="198" t="s">
        <v>9</v>
      </c>
      <c r="C53" s="199" t="s">
        <v>41</v>
      </c>
      <c r="D53" s="328">
        <v>7.1738</v>
      </c>
      <c r="E53" s="275">
        <v>9.8626000000000005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870202.91</v>
      </c>
      <c r="E58" s="30">
        <f>D58/E21</f>
        <v>1.0006218161917453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762462.79</v>
      </c>
      <c r="E62" s="80">
        <f>D62/E21</f>
        <v>0.87673448679736699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v>0</v>
      </c>
      <c r="E64" s="82">
        <f>D64/E21</f>
        <v>0</v>
      </c>
    </row>
    <row r="65" spans="2:8">
      <c r="B65" s="20" t="s">
        <v>33</v>
      </c>
      <c r="C65" s="21" t="s">
        <v>115</v>
      </c>
      <c r="D65" s="81">
        <v>0</v>
      </c>
      <c r="E65" s="82">
        <v>0</v>
      </c>
    </row>
    <row r="66" spans="2:8">
      <c r="B66" s="20" t="s">
        <v>50</v>
      </c>
      <c r="C66" s="21" t="s">
        <v>51</v>
      </c>
      <c r="D66" s="81">
        <v>0</v>
      </c>
      <c r="E66" s="82">
        <v>0</v>
      </c>
    </row>
    <row r="67" spans="2:8">
      <c r="B67" s="13" t="s">
        <v>52</v>
      </c>
      <c r="C67" s="14" t="s">
        <v>53</v>
      </c>
      <c r="D67" s="79">
        <v>0</v>
      </c>
      <c r="E67" s="80">
        <v>0</v>
      </c>
      <c r="G67" s="72"/>
    </row>
    <row r="68" spans="2:8">
      <c r="B68" s="13" t="s">
        <v>54</v>
      </c>
      <c r="C68" s="14" t="s">
        <v>55</v>
      </c>
      <c r="D68" s="79">
        <v>0</v>
      </c>
      <c r="E68" s="80">
        <v>0</v>
      </c>
      <c r="G68" s="72"/>
    </row>
    <row r="69" spans="2:8">
      <c r="B69" s="13" t="s">
        <v>56</v>
      </c>
      <c r="C69" s="14" t="s">
        <v>57</v>
      </c>
      <c r="D69" s="329">
        <v>107740.12</v>
      </c>
      <c r="E69" s="80">
        <f>D69/E21</f>
        <v>0.12388732939437835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702.54</v>
      </c>
      <c r="E71" s="66">
        <f>D71/E21</f>
        <v>8.0783095835355076E-4</v>
      </c>
    </row>
    <row r="72" spans="2:8">
      <c r="B72" s="118" t="s">
        <v>60</v>
      </c>
      <c r="C72" s="119" t="s">
        <v>63</v>
      </c>
      <c r="D72" s="120">
        <f>E14</f>
        <v>1385.8</v>
      </c>
      <c r="E72" s="121">
        <f>D72/E21</f>
        <v>1.5934923877449693E-3</v>
      </c>
    </row>
    <row r="73" spans="2:8">
      <c r="B73" s="22" t="s">
        <v>62</v>
      </c>
      <c r="C73" s="23" t="s">
        <v>65</v>
      </c>
      <c r="D73" s="24">
        <f>E17</f>
        <v>2629.11</v>
      </c>
      <c r="E73" s="25">
        <f>D73/E21</f>
        <v>3.0231395378439723E-3</v>
      </c>
    </row>
    <row r="74" spans="2:8">
      <c r="B74" s="122" t="s">
        <v>64</v>
      </c>
      <c r="C74" s="123" t="s">
        <v>66</v>
      </c>
      <c r="D74" s="124">
        <f>D58+D71+D72-D73</f>
        <v>869662.14000000013</v>
      </c>
      <c r="E74" s="66">
        <f>E58+E71+E72-E73</f>
        <v>0.99999999999999978</v>
      </c>
    </row>
    <row r="75" spans="2:8">
      <c r="B75" s="13" t="s">
        <v>4</v>
      </c>
      <c r="C75" s="14" t="s">
        <v>67</v>
      </c>
      <c r="D75" s="79">
        <f>D74-D77</f>
        <v>221391.35000000009</v>
      </c>
      <c r="E75" s="80">
        <f>D75/E21</f>
        <v>0.25457167768623351</v>
      </c>
      <c r="G75" s="72"/>
      <c r="H75" s="182"/>
    </row>
    <row r="76" spans="2:8">
      <c r="B76" s="13" t="s">
        <v>6</v>
      </c>
      <c r="C76" s="14" t="s">
        <v>116</v>
      </c>
      <c r="D76" s="79">
        <v>0</v>
      </c>
      <c r="E76" s="80">
        <f>D76/E21</f>
        <v>0</v>
      </c>
      <c r="G76" s="72"/>
      <c r="H76" s="182"/>
    </row>
    <row r="77" spans="2:8" ht="13.5" thickBot="1">
      <c r="B77" s="15" t="s">
        <v>8</v>
      </c>
      <c r="C77" s="16" t="s">
        <v>117</v>
      </c>
      <c r="D77" s="83">
        <v>648270.79</v>
      </c>
      <c r="E77" s="84">
        <f>D77/E21</f>
        <v>0.74542832231376654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72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245</v>
      </c>
      <c r="C6" s="398"/>
      <c r="D6" s="398"/>
      <c r="E6" s="398"/>
    </row>
    <row r="7" spans="2:12" ht="14.25">
      <c r="B7" s="230"/>
      <c r="C7" s="230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1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13989.49</v>
      </c>
      <c r="E11" s="240">
        <f>SUM(E12:E14)</f>
        <v>9051.7199999999993</v>
      </c>
    </row>
    <row r="12" spans="2:12">
      <c r="B12" s="183" t="s">
        <v>4</v>
      </c>
      <c r="C12" s="184" t="s">
        <v>5</v>
      </c>
      <c r="D12" s="289">
        <v>13989.49</v>
      </c>
      <c r="E12" s="245">
        <v>9051.7199999999993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13989.49</v>
      </c>
      <c r="E21" s="150">
        <f>E11-E17</f>
        <v>9051.7199999999993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13976.89</v>
      </c>
      <c r="E26" s="235">
        <f>D21</f>
        <v>13989.49</v>
      </c>
      <c r="G26" s="75"/>
      <c r="H26" s="238"/>
    </row>
    <row r="27" spans="2:11">
      <c r="B27" s="8" t="s">
        <v>17</v>
      </c>
      <c r="C27" s="9" t="s">
        <v>108</v>
      </c>
      <c r="D27" s="322">
        <v>-111.42</v>
      </c>
      <c r="E27" s="270">
        <v>28.23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132.47999999999999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132.47999999999999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111.42</v>
      </c>
      <c r="E32" s="271">
        <v>104.25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16.260000000000002</v>
      </c>
      <c r="E35" s="272">
        <v>16.41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95.16</v>
      </c>
      <c r="E37" s="272">
        <v>87.84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-146.62</v>
      </c>
      <c r="E40" s="274">
        <v>-4966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13718.849999999999</v>
      </c>
      <c r="E41" s="150">
        <f>E26+E27+E40</f>
        <v>9051.7199999999993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50.179099999999998</v>
      </c>
      <c r="E47" s="298">
        <v>49.352600000000002</v>
      </c>
      <c r="G47" s="72"/>
    </row>
    <row r="48" spans="2:10">
      <c r="B48" s="196" t="s">
        <v>6</v>
      </c>
      <c r="C48" s="197" t="s">
        <v>41</v>
      </c>
      <c r="D48" s="330">
        <v>49.767299999999999</v>
      </c>
      <c r="E48" s="151">
        <v>49.495399999999997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278.54000000000002</v>
      </c>
      <c r="E50" s="76">
        <v>283.45999999999998</v>
      </c>
      <c r="G50" s="182"/>
    </row>
    <row r="51" spans="2:7">
      <c r="B51" s="194" t="s">
        <v>6</v>
      </c>
      <c r="C51" s="195" t="s">
        <v>111</v>
      </c>
      <c r="D51" s="330">
        <v>242.41</v>
      </c>
      <c r="E51" s="76">
        <v>178.21</v>
      </c>
      <c r="G51" s="182"/>
    </row>
    <row r="52" spans="2:7">
      <c r="B52" s="194" t="s">
        <v>8</v>
      </c>
      <c r="C52" s="195" t="s">
        <v>112</v>
      </c>
      <c r="D52" s="330">
        <v>310.81</v>
      </c>
      <c r="E52" s="76">
        <v>283.45999999999998</v>
      </c>
    </row>
    <row r="53" spans="2:7" ht="13.5" customHeight="1" thickBot="1">
      <c r="B53" s="198" t="s">
        <v>9</v>
      </c>
      <c r="C53" s="199" t="s">
        <v>41</v>
      </c>
      <c r="D53" s="328">
        <v>275.66000000000003</v>
      </c>
      <c r="E53" s="275">
        <v>182.88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5.7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9051.7199999999993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9051.7199999999993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9051.7199999999993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9051.7199999999993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216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261214.99</v>
      </c>
      <c r="E11" s="240">
        <f>SUM(E12:E14)</f>
        <v>112775.48</v>
      </c>
    </row>
    <row r="12" spans="2:12">
      <c r="B12" s="183" t="s">
        <v>4</v>
      </c>
      <c r="C12" s="184" t="s">
        <v>5</v>
      </c>
      <c r="D12" s="289">
        <v>261214.99</v>
      </c>
      <c r="E12" s="245">
        <v>112775.48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261214.99</v>
      </c>
      <c r="E21" s="150">
        <f>E11-E17</f>
        <v>112775.48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267634.78999999998</v>
      </c>
      <c r="E26" s="235">
        <f>D21</f>
        <v>261214.99</v>
      </c>
      <c r="G26" s="75"/>
    </row>
    <row r="27" spans="2:11">
      <c r="B27" s="8" t="s">
        <v>17</v>
      </c>
      <c r="C27" s="9" t="s">
        <v>108</v>
      </c>
      <c r="D27" s="322">
        <v>10530.75</v>
      </c>
      <c r="E27" s="270">
        <v>-2783.1900000000014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51963.37</v>
      </c>
      <c r="E28" s="271">
        <v>7200.03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4799.97</v>
      </c>
      <c r="E29" s="272">
        <v>7200.03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47163.4</v>
      </c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41432.619999999995</v>
      </c>
      <c r="E32" s="271">
        <v>9983.2200000000012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78.05</v>
      </c>
      <c r="E35" s="272">
        <v>84.52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2343.15</v>
      </c>
      <c r="E37" s="272">
        <v>1399.51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39011.42</v>
      </c>
      <c r="E39" s="273">
        <v>8499.19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-1310.04</v>
      </c>
      <c r="E40" s="274">
        <v>-145656.32000000001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276855.5</v>
      </c>
      <c r="E41" s="150">
        <f>E26+E27+E40</f>
        <v>112775.47999999998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936.47360000000003</v>
      </c>
      <c r="E47" s="298">
        <v>923.80460000000005</v>
      </c>
      <c r="G47" s="72"/>
    </row>
    <row r="48" spans="2:10">
      <c r="B48" s="196" t="s">
        <v>6</v>
      </c>
      <c r="C48" s="197" t="s">
        <v>41</v>
      </c>
      <c r="D48" s="330">
        <v>989.61789999999996</v>
      </c>
      <c r="E48" s="151">
        <v>917.84389999999996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285.79000000000002</v>
      </c>
      <c r="E50" s="76">
        <v>282.76</v>
      </c>
      <c r="G50" s="182"/>
    </row>
    <row r="51" spans="2:7">
      <c r="B51" s="194" t="s">
        <v>6</v>
      </c>
      <c r="C51" s="195" t="s">
        <v>111</v>
      </c>
      <c r="D51" s="330">
        <v>215.48</v>
      </c>
      <c r="E51" s="76">
        <v>116.8</v>
      </c>
      <c r="G51" s="182"/>
    </row>
    <row r="52" spans="2:7">
      <c r="B52" s="194" t="s">
        <v>8</v>
      </c>
      <c r="C52" s="195" t="s">
        <v>112</v>
      </c>
      <c r="D52" s="330">
        <v>320.31</v>
      </c>
      <c r="E52" s="76">
        <v>282.76</v>
      </c>
    </row>
    <row r="53" spans="2:7" ht="12.75" customHeight="1" thickBot="1">
      <c r="B53" s="198" t="s">
        <v>9</v>
      </c>
      <c r="C53" s="199" t="s">
        <v>41</v>
      </c>
      <c r="D53" s="328">
        <v>279.76</v>
      </c>
      <c r="E53" s="275">
        <v>122.87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112775.48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112775.48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112775.48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112775.48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217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16629.37</v>
      </c>
      <c r="E11" s="240">
        <f>SUM(E12:E14)</f>
        <v>11599.75</v>
      </c>
    </row>
    <row r="12" spans="2:12">
      <c r="B12" s="183" t="s">
        <v>4</v>
      </c>
      <c r="C12" s="184" t="s">
        <v>5</v>
      </c>
      <c r="D12" s="289">
        <v>16629.37</v>
      </c>
      <c r="E12" s="245">
        <v>11599.75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16629.37</v>
      </c>
      <c r="E21" s="150">
        <f>E11-E17</f>
        <v>11599.75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16395.84</v>
      </c>
      <c r="E26" s="235">
        <f>D21</f>
        <v>16629.37</v>
      </c>
      <c r="G26" s="75"/>
    </row>
    <row r="27" spans="2:11">
      <c r="B27" s="8" t="s">
        <v>17</v>
      </c>
      <c r="C27" s="9" t="s">
        <v>108</v>
      </c>
      <c r="D27" s="322">
        <v>-226.41</v>
      </c>
      <c r="E27" s="270">
        <v>68.820000000000007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176.74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176.74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226.41</v>
      </c>
      <c r="E32" s="271">
        <v>107.92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33.590000000000003</v>
      </c>
      <c r="E35" s="272">
        <v>17.190000000000001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192.82</v>
      </c>
      <c r="E37" s="272">
        <v>90.73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649.9</v>
      </c>
      <c r="E40" s="274">
        <v>-5098.4399999999996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16819.330000000002</v>
      </c>
      <c r="E41" s="150">
        <f>E26+E27+E40</f>
        <v>11599.75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56.7605</v>
      </c>
      <c r="E47" s="298">
        <v>55.637099999999997</v>
      </c>
      <c r="G47" s="72"/>
    </row>
    <row r="48" spans="2:10">
      <c r="B48" s="196" t="s">
        <v>6</v>
      </c>
      <c r="C48" s="197" t="s">
        <v>41</v>
      </c>
      <c r="D48" s="330">
        <v>56.010300000000001</v>
      </c>
      <c r="E48" s="151">
        <v>55.9024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288.86</v>
      </c>
      <c r="E50" s="76">
        <v>298.89</v>
      </c>
      <c r="G50" s="182"/>
    </row>
    <row r="51" spans="2:7">
      <c r="B51" s="194" t="s">
        <v>6</v>
      </c>
      <c r="C51" s="195" t="s">
        <v>111</v>
      </c>
      <c r="D51" s="330">
        <v>263.07</v>
      </c>
      <c r="E51" s="76">
        <v>205.24</v>
      </c>
      <c r="G51" s="182"/>
    </row>
    <row r="52" spans="2:7">
      <c r="B52" s="194" t="s">
        <v>8</v>
      </c>
      <c r="C52" s="195" t="s">
        <v>112</v>
      </c>
      <c r="D52" s="330">
        <v>316.69</v>
      </c>
      <c r="E52" s="76">
        <v>299.66000000000003</v>
      </c>
    </row>
    <row r="53" spans="2:7" ht="13.5" thickBot="1">
      <c r="B53" s="198" t="s">
        <v>9</v>
      </c>
      <c r="C53" s="199" t="s">
        <v>41</v>
      </c>
      <c r="D53" s="328">
        <v>300.29000000000002</v>
      </c>
      <c r="E53" s="275">
        <v>207.5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11599.75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11599.75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11599.75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11599.75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L81"/>
  <sheetViews>
    <sheetView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218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1385623.62</v>
      </c>
      <c r="E11" s="240">
        <f>SUM(E12:E14)</f>
        <v>1239877.74</v>
      </c>
    </row>
    <row r="12" spans="2:12">
      <c r="B12" s="183" t="s">
        <v>4</v>
      </c>
      <c r="C12" s="184" t="s">
        <v>5</v>
      </c>
      <c r="D12" s="289">
        <v>1385623.62</v>
      </c>
      <c r="E12" s="245">
        <v>1239877.74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1385623.62</v>
      </c>
      <c r="E21" s="150">
        <f>E11-E17</f>
        <v>1239877.74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4296499.2699999996</v>
      </c>
      <c r="E26" s="235">
        <f>D21</f>
        <v>1385623.62</v>
      </c>
      <c r="G26" s="75"/>
    </row>
    <row r="27" spans="2:11">
      <c r="B27" s="8" t="s">
        <v>17</v>
      </c>
      <c r="C27" s="9" t="s">
        <v>108</v>
      </c>
      <c r="D27" s="322">
        <v>-1428054.06</v>
      </c>
      <c r="E27" s="270">
        <v>-77079.14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1428054.06</v>
      </c>
      <c r="E32" s="271">
        <v>77079.14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1393232.44</v>
      </c>
      <c r="E33" s="272">
        <v>60324.57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5761.3</v>
      </c>
      <c r="E35" s="272">
        <v>6228.21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29060.32</v>
      </c>
      <c r="E37" s="272">
        <v>10526.36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-127954.73</v>
      </c>
      <c r="E40" s="274">
        <v>-68666.740000000005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2740490.4799999995</v>
      </c>
      <c r="E41" s="150">
        <f>E26+E27+E40</f>
        <v>1239877.7400000002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319204.99800000002</v>
      </c>
      <c r="E47" s="298">
        <v>109448.943</v>
      </c>
      <c r="G47" s="72"/>
    </row>
    <row r="48" spans="2:10">
      <c r="B48" s="196" t="s">
        <v>6</v>
      </c>
      <c r="C48" s="197" t="s">
        <v>41</v>
      </c>
      <c r="D48" s="330">
        <v>210483.14</v>
      </c>
      <c r="E48" s="151">
        <v>103237.114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13.46</v>
      </c>
      <c r="E50" s="76">
        <v>12.66</v>
      </c>
      <c r="G50" s="182"/>
    </row>
    <row r="51" spans="2:7">
      <c r="B51" s="194" t="s">
        <v>6</v>
      </c>
      <c r="C51" s="195" t="s">
        <v>111</v>
      </c>
      <c r="D51" s="330">
        <v>12.97</v>
      </c>
      <c r="E51" s="76">
        <v>11.96</v>
      </c>
      <c r="G51" s="182"/>
    </row>
    <row r="52" spans="2:7">
      <c r="B52" s="194" t="s">
        <v>8</v>
      </c>
      <c r="C52" s="195" t="s">
        <v>112</v>
      </c>
      <c r="D52" s="330">
        <v>13.49</v>
      </c>
      <c r="E52" s="76">
        <v>13.040000000000001</v>
      </c>
    </row>
    <row r="53" spans="2:7" ht="14.25" customHeight="1" thickBot="1">
      <c r="B53" s="198" t="s">
        <v>9</v>
      </c>
      <c r="C53" s="199" t="s">
        <v>41</v>
      </c>
      <c r="D53" s="328">
        <v>13.02</v>
      </c>
      <c r="E53" s="275">
        <v>12.01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1239877.74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1239877.74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1239877.74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1239877.74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L81"/>
  <sheetViews>
    <sheetView topLeftCell="A37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6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6"/>
      <c r="C4" s="14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219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5912773.4900000002</v>
      </c>
      <c r="E11" s="240">
        <f>SUM(E12:E14)</f>
        <v>4110092.55</v>
      </c>
    </row>
    <row r="12" spans="2:12">
      <c r="B12" s="183" t="s">
        <v>4</v>
      </c>
      <c r="C12" s="184" t="s">
        <v>5</v>
      </c>
      <c r="D12" s="289">
        <v>5912773.4900000002</v>
      </c>
      <c r="E12" s="245">
        <v>4110092.55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5912773.4900000002</v>
      </c>
      <c r="E21" s="150">
        <f>E11-E17</f>
        <v>4110092.55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6421943.7999999998</v>
      </c>
      <c r="E26" s="235">
        <f>D21</f>
        <v>5912773.4900000002</v>
      </c>
      <c r="G26" s="75"/>
    </row>
    <row r="27" spans="2:11">
      <c r="B27" s="8" t="s">
        <v>17</v>
      </c>
      <c r="C27" s="9" t="s">
        <v>108</v>
      </c>
      <c r="D27" s="322">
        <v>-65765.640000000014</v>
      </c>
      <c r="E27" s="270">
        <v>-1237259.43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0.62</v>
      </c>
      <c r="E28" s="271">
        <v>38.529999999999994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0.62</v>
      </c>
      <c r="E31" s="272">
        <v>38.529999999999994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65766.260000000009</v>
      </c>
      <c r="E32" s="271">
        <v>1237297.96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4269.97</v>
      </c>
      <c r="E33" s="272">
        <v>1183136.92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11150.21</v>
      </c>
      <c r="E35" s="272">
        <v>15209.67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50346.080000000002</v>
      </c>
      <c r="E37" s="272">
        <v>38951.370000000003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-101687.43</v>
      </c>
      <c r="E40" s="274">
        <v>-565421.51</v>
      </c>
      <c r="G40" s="75"/>
    </row>
    <row r="41" spans="2:10" ht="13.5" thickBot="1">
      <c r="B41" s="101" t="s">
        <v>37</v>
      </c>
      <c r="C41" s="102" t="s">
        <v>38</v>
      </c>
      <c r="D41" s="326">
        <v>6254490.7300000004</v>
      </c>
      <c r="E41" s="150">
        <f>E26+E27+E40</f>
        <v>4110092.5500000007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79058.769</v>
      </c>
      <c r="E47" s="298">
        <v>77139.902000000002</v>
      </c>
      <c r="G47" s="72"/>
      <c r="H47" s="161"/>
    </row>
    <row r="48" spans="2:10">
      <c r="B48" s="196" t="s">
        <v>6</v>
      </c>
      <c r="C48" s="197" t="s">
        <v>41</v>
      </c>
      <c r="D48" s="330">
        <v>78239.813999999998</v>
      </c>
      <c r="E48" s="151">
        <v>60890.26</v>
      </c>
      <c r="G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81.23</v>
      </c>
      <c r="E50" s="76">
        <v>76.650000000000006</v>
      </c>
      <c r="G50" s="182"/>
    </row>
    <row r="51" spans="2:7">
      <c r="B51" s="194" t="s">
        <v>6</v>
      </c>
      <c r="C51" s="195" t="s">
        <v>111</v>
      </c>
      <c r="D51" s="330">
        <v>78.69</v>
      </c>
      <c r="E51" s="76">
        <v>67.38</v>
      </c>
      <c r="G51" s="182"/>
    </row>
    <row r="52" spans="2:7">
      <c r="B52" s="194" t="s">
        <v>8</v>
      </c>
      <c r="C52" s="195" t="s">
        <v>112</v>
      </c>
      <c r="D52" s="330">
        <v>81.67</v>
      </c>
      <c r="E52" s="76">
        <v>77.69</v>
      </c>
    </row>
    <row r="53" spans="2:7" ht="14.25" customHeight="1" thickBot="1">
      <c r="B53" s="198" t="s">
        <v>9</v>
      </c>
      <c r="C53" s="199" t="s">
        <v>41</v>
      </c>
      <c r="D53" s="328">
        <v>79.94</v>
      </c>
      <c r="E53" s="275">
        <v>67.5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4110092.55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4110092.55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4110092.55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4110092.55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L81"/>
  <sheetViews>
    <sheetView topLeftCell="A37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247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16046.34</v>
      </c>
      <c r="E11" s="240">
        <f>SUM(E12:E14)</f>
        <v>9619.82</v>
      </c>
    </row>
    <row r="12" spans="2:12">
      <c r="B12" s="183" t="s">
        <v>4</v>
      </c>
      <c r="C12" s="184" t="s">
        <v>5</v>
      </c>
      <c r="D12" s="289">
        <v>16046.34</v>
      </c>
      <c r="E12" s="245">
        <v>9619.82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16046.34</v>
      </c>
      <c r="E21" s="150">
        <f>E11-E17</f>
        <v>9619.82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29070.05</v>
      </c>
      <c r="E26" s="235">
        <f>D21</f>
        <v>16046.34</v>
      </c>
      <c r="G26" s="75"/>
    </row>
    <row r="27" spans="2:11">
      <c r="B27" s="8" t="s">
        <v>17</v>
      </c>
      <c r="C27" s="9" t="s">
        <v>108</v>
      </c>
      <c r="D27" s="322">
        <v>-10058.609999999999</v>
      </c>
      <c r="E27" s="270">
        <v>-7606.2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10058.609999999999</v>
      </c>
      <c r="E32" s="271">
        <v>7606.2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9692.0499999999993</v>
      </c>
      <c r="E33" s="272">
        <v>7203.74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32.33</v>
      </c>
      <c r="E35" s="272">
        <v>37.36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334.23</v>
      </c>
      <c r="E37" s="272">
        <v>365.1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1403.82</v>
      </c>
      <c r="E40" s="274">
        <v>1179.68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20415.260000000002</v>
      </c>
      <c r="E41" s="150">
        <f>E26+E27+E40</f>
        <v>9619.82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4117.5709999999999</v>
      </c>
      <c r="E47" s="298">
        <v>2696.864</v>
      </c>
      <c r="G47" s="72"/>
    </row>
    <row r="48" spans="2:10">
      <c r="B48" s="196" t="s">
        <v>6</v>
      </c>
      <c r="C48" s="197" t="s">
        <v>41</v>
      </c>
      <c r="D48" s="330">
        <v>2696.864</v>
      </c>
      <c r="E48" s="151">
        <v>1619.498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7.06</v>
      </c>
      <c r="E50" s="76">
        <v>5.95</v>
      </c>
      <c r="G50" s="182"/>
    </row>
    <row r="51" spans="2:7">
      <c r="B51" s="194" t="s">
        <v>6</v>
      </c>
      <c r="C51" s="195" t="s">
        <v>111</v>
      </c>
      <c r="D51" s="330">
        <v>6.15</v>
      </c>
      <c r="E51" s="76">
        <v>5.73</v>
      </c>
      <c r="G51" s="182"/>
    </row>
    <row r="52" spans="2:7">
      <c r="B52" s="194" t="s">
        <v>8</v>
      </c>
      <c r="C52" s="195" t="s">
        <v>112</v>
      </c>
      <c r="D52" s="330">
        <v>7.76</v>
      </c>
      <c r="E52" s="76">
        <v>7.91</v>
      </c>
    </row>
    <row r="53" spans="2:7" ht="14.25" customHeight="1" thickBot="1">
      <c r="B53" s="198" t="s">
        <v>9</v>
      </c>
      <c r="C53" s="199" t="s">
        <v>41</v>
      </c>
      <c r="D53" s="328">
        <v>7.57</v>
      </c>
      <c r="E53" s="275">
        <v>5.94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9619.82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9619.82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9619.82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9619.82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L81"/>
  <sheetViews>
    <sheetView topLeftCell="A40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6"/>
      <c r="C4" s="14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248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169961.51</v>
      </c>
      <c r="E11" s="240">
        <f>SUM(E12:E14)</f>
        <v>110329.89</v>
      </c>
    </row>
    <row r="12" spans="2:12">
      <c r="B12" s="183" t="s">
        <v>4</v>
      </c>
      <c r="C12" s="184" t="s">
        <v>5</v>
      </c>
      <c r="D12" s="289">
        <v>169961.51</v>
      </c>
      <c r="E12" s="245">
        <v>110329.89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169961.51</v>
      </c>
      <c r="E21" s="150">
        <f>E11-E17</f>
        <v>110329.89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156173.26</v>
      </c>
      <c r="E26" s="235">
        <f>D21</f>
        <v>169961.51</v>
      </c>
      <c r="G26" s="75"/>
      <c r="H26" s="238"/>
    </row>
    <row r="27" spans="2:11">
      <c r="B27" s="8" t="s">
        <v>17</v>
      </c>
      <c r="C27" s="9" t="s">
        <v>108</v>
      </c>
      <c r="D27" s="322">
        <v>-5782.01</v>
      </c>
      <c r="E27" s="270">
        <v>-5959.8200000000006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5782.01</v>
      </c>
      <c r="E32" s="271">
        <v>5959.8200000000006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4395.58</v>
      </c>
      <c r="E33" s="272">
        <v>4761.97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250.72</v>
      </c>
      <c r="E35" s="272">
        <v>246.05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1135.71</v>
      </c>
      <c r="E37" s="272">
        <v>951.80000000000007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20874.990000000002</v>
      </c>
      <c r="E40" s="274">
        <v>-53671.8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171266.24</v>
      </c>
      <c r="E41" s="150">
        <f>E26+E27+E40</f>
        <v>110329.89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819.89319999999998</v>
      </c>
      <c r="E47" s="298">
        <v>743.13109999999995</v>
      </c>
      <c r="G47" s="72"/>
    </row>
    <row r="48" spans="2:10">
      <c r="B48" s="196" t="s">
        <v>6</v>
      </c>
      <c r="C48" s="197" t="s">
        <v>41</v>
      </c>
      <c r="D48" s="330">
        <v>790.81240000000003</v>
      </c>
      <c r="E48" s="151">
        <v>709.51700000000005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190.48</v>
      </c>
      <c r="E50" s="76">
        <v>228.71</v>
      </c>
      <c r="G50" s="182"/>
    </row>
    <row r="51" spans="2:7">
      <c r="B51" s="194" t="s">
        <v>6</v>
      </c>
      <c r="C51" s="195" t="s">
        <v>111</v>
      </c>
      <c r="D51" s="330">
        <v>184.08</v>
      </c>
      <c r="E51" s="76">
        <v>154.36000000000001</v>
      </c>
      <c r="G51" s="182"/>
    </row>
    <row r="52" spans="2:7">
      <c r="B52" s="194" t="s">
        <v>8</v>
      </c>
      <c r="C52" s="195" t="s">
        <v>112</v>
      </c>
      <c r="D52" s="330">
        <v>218.15</v>
      </c>
      <c r="E52" s="76">
        <v>228.71</v>
      </c>
    </row>
    <row r="53" spans="2:7" ht="14.25" customHeight="1" thickBot="1">
      <c r="B53" s="198" t="s">
        <v>9</v>
      </c>
      <c r="C53" s="199" t="s">
        <v>41</v>
      </c>
      <c r="D53" s="328">
        <v>216.57</v>
      </c>
      <c r="E53" s="275">
        <v>155.5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110329.89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110329.89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110329.89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110329.89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L81"/>
  <sheetViews>
    <sheetView topLeftCell="A31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6"/>
      <c r="C4" s="14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230</v>
      </c>
      <c r="C6" s="398"/>
      <c r="D6" s="398"/>
      <c r="E6" s="398"/>
    </row>
    <row r="7" spans="2:12" ht="14.25">
      <c r="B7" s="144"/>
      <c r="C7" s="144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5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142561.57</v>
      </c>
      <c r="E11" s="240">
        <f>SUM(E12:E14)</f>
        <v>71861.83</v>
      </c>
    </row>
    <row r="12" spans="2:12">
      <c r="B12" s="183" t="s">
        <v>4</v>
      </c>
      <c r="C12" s="184" t="s">
        <v>5</v>
      </c>
      <c r="D12" s="289">
        <v>142561.57</v>
      </c>
      <c r="E12" s="245">
        <v>71861.83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142561.57</v>
      </c>
      <c r="E21" s="150">
        <f>E11-E17</f>
        <v>71861.83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126405.20000000001</v>
      </c>
      <c r="E26" s="235">
        <f>D21</f>
        <v>142561.57</v>
      </c>
      <c r="G26" s="75"/>
      <c r="H26" s="238"/>
    </row>
    <row r="27" spans="2:11">
      <c r="B27" s="8" t="s">
        <v>17</v>
      </c>
      <c r="C27" s="9" t="s">
        <v>108</v>
      </c>
      <c r="D27" s="322">
        <v>-9407.2999999999993</v>
      </c>
      <c r="E27" s="270">
        <v>-40088.07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29725.93</v>
      </c>
      <c r="E28" s="271">
        <v>3219.2799999999997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3919.13</v>
      </c>
      <c r="E29" s="272">
        <v>2778.91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25806.799999999999</v>
      </c>
      <c r="E31" s="272">
        <v>440.37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39133.230000000003</v>
      </c>
      <c r="E32" s="271">
        <v>43307.35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29252.61</v>
      </c>
      <c r="E33" s="272">
        <v>34625.35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273.89</v>
      </c>
      <c r="E35" s="272">
        <v>222.75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872.26</v>
      </c>
      <c r="E37" s="272">
        <v>720.38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8734.4700000000012</v>
      </c>
      <c r="E39" s="273">
        <v>7738.87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25008.68</v>
      </c>
      <c r="E40" s="274">
        <v>-30611.67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142006.58000000002</v>
      </c>
      <c r="E41" s="150">
        <f>E26+E27+E40</f>
        <v>71861.83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1077.3476000000001</v>
      </c>
      <c r="E47" s="298">
        <v>993.04520000000002</v>
      </c>
      <c r="G47" s="72"/>
      <c r="H47" s="161"/>
    </row>
    <row r="48" spans="2:10">
      <c r="B48" s="196" t="s">
        <v>6</v>
      </c>
      <c r="C48" s="197" t="s">
        <v>41</v>
      </c>
      <c r="D48" s="330">
        <v>1006.5678</v>
      </c>
      <c r="E48" s="151">
        <v>637.24239999999998</v>
      </c>
      <c r="G48" s="161"/>
    </row>
    <row r="49" spans="2:8">
      <c r="B49" s="122" t="s">
        <v>23</v>
      </c>
      <c r="C49" s="126" t="s">
        <v>110</v>
      </c>
      <c r="D49" s="331"/>
      <c r="E49" s="127"/>
      <c r="H49" s="154"/>
    </row>
    <row r="50" spans="2:8">
      <c r="B50" s="194" t="s">
        <v>4</v>
      </c>
      <c r="C50" s="195" t="s">
        <v>40</v>
      </c>
      <c r="D50" s="330">
        <v>117.33</v>
      </c>
      <c r="E50" s="76">
        <v>143.56</v>
      </c>
      <c r="G50" s="182"/>
    </row>
    <row r="51" spans="2:8">
      <c r="B51" s="194" t="s">
        <v>6</v>
      </c>
      <c r="C51" s="195" t="s">
        <v>111</v>
      </c>
      <c r="D51" s="330">
        <v>117.33</v>
      </c>
      <c r="E51" s="76">
        <v>109.18</v>
      </c>
      <c r="G51" s="182"/>
    </row>
    <row r="52" spans="2:8">
      <c r="B52" s="194" t="s">
        <v>8</v>
      </c>
      <c r="C52" s="195" t="s">
        <v>112</v>
      </c>
      <c r="D52" s="330">
        <v>142.65</v>
      </c>
      <c r="E52" s="76">
        <v>150.02000000000001</v>
      </c>
    </row>
    <row r="53" spans="2:8" ht="13.5" customHeight="1" thickBot="1">
      <c r="B53" s="198" t="s">
        <v>9</v>
      </c>
      <c r="C53" s="199" t="s">
        <v>41</v>
      </c>
      <c r="D53" s="328">
        <v>141.08000000000001</v>
      </c>
      <c r="E53" s="275">
        <v>112.77</v>
      </c>
    </row>
    <row r="54" spans="2:8">
      <c r="B54" s="111"/>
      <c r="C54" s="112"/>
      <c r="D54" s="113"/>
      <c r="E54" s="113"/>
    </row>
    <row r="55" spans="2:8" ht="13.5">
      <c r="B55" s="401" t="s">
        <v>62</v>
      </c>
      <c r="C55" s="411"/>
      <c r="D55" s="411"/>
      <c r="E55" s="411"/>
    </row>
    <row r="56" spans="2:8" ht="15.75" customHeight="1" thickBot="1">
      <c r="B56" s="399" t="s">
        <v>113</v>
      </c>
      <c r="C56" s="406"/>
      <c r="D56" s="406"/>
      <c r="E56" s="406"/>
    </row>
    <row r="57" spans="2:8" ht="23.25" thickBot="1">
      <c r="B57" s="394" t="s">
        <v>42</v>
      </c>
      <c r="C57" s="395"/>
      <c r="D57" s="17" t="s">
        <v>119</v>
      </c>
      <c r="E57" s="18" t="s">
        <v>114</v>
      </c>
    </row>
    <row r="58" spans="2:8">
      <c r="B58" s="19" t="s">
        <v>18</v>
      </c>
      <c r="C58" s="128" t="s">
        <v>43</v>
      </c>
      <c r="D58" s="129">
        <f>D64</f>
        <v>71861.83</v>
      </c>
      <c r="E58" s="30">
        <f>D58/E21</f>
        <v>1</v>
      </c>
    </row>
    <row r="59" spans="2:8" ht="25.5">
      <c r="B59" s="125" t="s">
        <v>4</v>
      </c>
      <c r="C59" s="21" t="s">
        <v>44</v>
      </c>
      <c r="D59" s="81">
        <v>0</v>
      </c>
      <c r="E59" s="82">
        <v>0</v>
      </c>
    </row>
    <row r="60" spans="2:8" ht="25.5">
      <c r="B60" s="104" t="s">
        <v>6</v>
      </c>
      <c r="C60" s="14" t="s">
        <v>45</v>
      </c>
      <c r="D60" s="79">
        <v>0</v>
      </c>
      <c r="E60" s="80">
        <v>0</v>
      </c>
    </row>
    <row r="61" spans="2:8">
      <c r="B61" s="104" t="s">
        <v>8</v>
      </c>
      <c r="C61" s="14" t="s">
        <v>46</v>
      </c>
      <c r="D61" s="79">
        <v>0</v>
      </c>
      <c r="E61" s="80">
        <v>0</v>
      </c>
    </row>
    <row r="62" spans="2:8">
      <c r="B62" s="104" t="s">
        <v>9</v>
      </c>
      <c r="C62" s="14" t="s">
        <v>47</v>
      </c>
      <c r="D62" s="79">
        <v>0</v>
      </c>
      <c r="E62" s="80">
        <v>0</v>
      </c>
    </row>
    <row r="63" spans="2:8">
      <c r="B63" s="104" t="s">
        <v>29</v>
      </c>
      <c r="C63" s="14" t="s">
        <v>48</v>
      </c>
      <c r="D63" s="79">
        <v>0</v>
      </c>
      <c r="E63" s="80">
        <v>0</v>
      </c>
    </row>
    <row r="64" spans="2:8">
      <c r="B64" s="125" t="s">
        <v>31</v>
      </c>
      <c r="C64" s="21" t="s">
        <v>49</v>
      </c>
      <c r="D64" s="81">
        <f>E12</f>
        <v>71861.83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D75</f>
        <v>71861.83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D58-D73</f>
        <v>71861.83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229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27198.52</v>
      </c>
      <c r="E11" s="240">
        <f>SUM(E12:E14)</f>
        <v>13496.08</v>
      </c>
    </row>
    <row r="12" spans="2:12">
      <c r="B12" s="183" t="s">
        <v>4</v>
      </c>
      <c r="C12" s="184" t="s">
        <v>5</v>
      </c>
      <c r="D12" s="289">
        <v>27198.52</v>
      </c>
      <c r="E12" s="245">
        <v>13496.08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27198.52</v>
      </c>
      <c r="E21" s="150">
        <f>E11-E17</f>
        <v>13496.08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33796.310000000005</v>
      </c>
      <c r="E26" s="235">
        <f>D21</f>
        <v>27198.52</v>
      </c>
      <c r="G26" s="75"/>
    </row>
    <row r="27" spans="2:11">
      <c r="B27" s="8" t="s">
        <v>17</v>
      </c>
      <c r="C27" s="9" t="s">
        <v>108</v>
      </c>
      <c r="D27" s="322">
        <v>-10161.09</v>
      </c>
      <c r="E27" s="270">
        <v>1085.8999999999999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5031.3500000000004</v>
      </c>
      <c r="E28" s="271">
        <v>1972.83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997.02</v>
      </c>
      <c r="E29" s="272">
        <v>782.51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4034.33</v>
      </c>
      <c r="E31" s="272">
        <v>1190.32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15192.44</v>
      </c>
      <c r="E32" s="271">
        <v>886.93000000000006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14778.23</v>
      </c>
      <c r="E33" s="272">
        <v>632.20000000000005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171.36</v>
      </c>
      <c r="E35" s="272">
        <v>172.17000000000002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167.98</v>
      </c>
      <c r="E37" s="272">
        <v>82.56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74.87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1725.26</v>
      </c>
      <c r="E40" s="274">
        <v>-14788.34</v>
      </c>
      <c r="G40" s="75"/>
    </row>
    <row r="41" spans="2:10" ht="13.5" thickBot="1">
      <c r="B41" s="101" t="s">
        <v>37</v>
      </c>
      <c r="C41" s="102" t="s">
        <v>38</v>
      </c>
      <c r="D41" s="326">
        <v>25360.480000000003</v>
      </c>
      <c r="E41" s="150">
        <f>E26+E27+E40</f>
        <v>13496.080000000002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259.63210000000004</v>
      </c>
      <c r="E47" s="298">
        <v>185.36439999999999</v>
      </c>
      <c r="G47" s="72"/>
      <c r="H47" s="161"/>
    </row>
    <row r="48" spans="2:10">
      <c r="B48" s="196" t="s">
        <v>6</v>
      </c>
      <c r="C48" s="197" t="s">
        <v>41</v>
      </c>
      <c r="D48" s="330">
        <v>181.92590000000001</v>
      </c>
      <c r="E48" s="151">
        <v>190.97319999999999</v>
      </c>
      <c r="G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130.16999999999999</v>
      </c>
      <c r="E50" s="76">
        <v>146.72999999999999</v>
      </c>
      <c r="G50" s="182"/>
    </row>
    <row r="51" spans="2:7">
      <c r="B51" s="194" t="s">
        <v>6</v>
      </c>
      <c r="C51" s="195" t="s">
        <v>111</v>
      </c>
      <c r="D51" s="330">
        <v>129.69</v>
      </c>
      <c r="E51" s="76">
        <v>70.67</v>
      </c>
      <c r="G51" s="182"/>
    </row>
    <row r="52" spans="2:7">
      <c r="B52" s="194" t="s">
        <v>8</v>
      </c>
      <c r="C52" s="195" t="s">
        <v>112</v>
      </c>
      <c r="D52" s="330">
        <v>143.41</v>
      </c>
      <c r="E52" s="76">
        <v>151.94</v>
      </c>
    </row>
    <row r="53" spans="2:7" ht="13.5" customHeight="1" thickBot="1">
      <c r="B53" s="198" t="s">
        <v>9</v>
      </c>
      <c r="C53" s="199" t="s">
        <v>41</v>
      </c>
      <c r="D53" s="328">
        <v>139.4</v>
      </c>
      <c r="E53" s="275">
        <v>70.67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13496.08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13496.08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13496.08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13496.08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231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71673.350000000006</v>
      </c>
      <c r="E11" s="240">
        <f>SUM(E12:E14)</f>
        <v>55447.19</v>
      </c>
    </row>
    <row r="12" spans="2:12">
      <c r="B12" s="183" t="s">
        <v>4</v>
      </c>
      <c r="C12" s="184" t="s">
        <v>5</v>
      </c>
      <c r="D12" s="289">
        <v>71673.350000000006</v>
      </c>
      <c r="E12" s="245">
        <v>55447.19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71673.350000000006</v>
      </c>
      <c r="E21" s="150">
        <f>E11-E17</f>
        <v>55447.19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62760.02</v>
      </c>
      <c r="E26" s="235">
        <f>D21</f>
        <v>71673.350000000006</v>
      </c>
      <c r="G26" s="75"/>
      <c r="H26" s="238"/>
    </row>
    <row r="27" spans="2:11">
      <c r="B27" s="8" t="s">
        <v>17</v>
      </c>
      <c r="C27" s="9" t="s">
        <v>108</v>
      </c>
      <c r="D27" s="322">
        <v>-613.6</v>
      </c>
      <c r="E27" s="270">
        <v>-555.70000000000005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613.6</v>
      </c>
      <c r="E32" s="271">
        <v>555.70000000000005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58.73</v>
      </c>
      <c r="E35" s="272">
        <v>52.19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554.87</v>
      </c>
      <c r="E37" s="272">
        <v>503.51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7603.57</v>
      </c>
      <c r="E40" s="274">
        <v>-15670.46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69749.989999999991</v>
      </c>
      <c r="E41" s="150">
        <f>E26+E27+E40</f>
        <v>55447.19000000001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538.34289999999999</v>
      </c>
      <c r="E47" s="298">
        <v>528.25289999999995</v>
      </c>
      <c r="G47" s="72"/>
    </row>
    <row r="48" spans="2:10">
      <c r="B48" s="196" t="s">
        <v>6</v>
      </c>
      <c r="C48" s="197" t="s">
        <v>41</v>
      </c>
      <c r="D48" s="330">
        <v>533.29759999999999</v>
      </c>
      <c r="E48" s="151">
        <v>523.72900000000004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116.58</v>
      </c>
      <c r="E50" s="76">
        <v>135.68</v>
      </c>
      <c r="G50" s="182"/>
    </row>
    <row r="51" spans="2:7">
      <c r="B51" s="194" t="s">
        <v>6</v>
      </c>
      <c r="C51" s="195" t="s">
        <v>111</v>
      </c>
      <c r="D51" s="330">
        <v>115.9</v>
      </c>
      <c r="E51" s="76">
        <v>103.96000000000001</v>
      </c>
      <c r="G51" s="182"/>
    </row>
    <row r="52" spans="2:7">
      <c r="B52" s="194" t="s">
        <v>8</v>
      </c>
      <c r="C52" s="195" t="s">
        <v>112</v>
      </c>
      <c r="D52" s="330">
        <v>133.38999999999999</v>
      </c>
      <c r="E52" s="76">
        <v>143.09</v>
      </c>
    </row>
    <row r="53" spans="2:7" ht="12.75" customHeight="1" thickBot="1">
      <c r="B53" s="198" t="s">
        <v>9</v>
      </c>
      <c r="C53" s="199" t="s">
        <v>41</v>
      </c>
      <c r="D53" s="328">
        <v>130.79</v>
      </c>
      <c r="E53" s="275">
        <v>105.87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55447.19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55447.19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55447.19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55447.19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9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261</v>
      </c>
      <c r="C6" s="398"/>
      <c r="D6" s="398"/>
      <c r="E6" s="398"/>
    </row>
    <row r="7" spans="2:12" ht="14.25">
      <c r="B7" s="343"/>
      <c r="C7" s="343"/>
      <c r="D7" s="343"/>
      <c r="E7" s="34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344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/>
      <c r="E11" s="240">
        <f>SUM(E12:E14)</f>
        <v>254854.43</v>
      </c>
      <c r="H11" s="72"/>
    </row>
    <row r="12" spans="2:12">
      <c r="B12" s="183" t="s">
        <v>4</v>
      </c>
      <c r="C12" s="243" t="s">
        <v>5</v>
      </c>
      <c r="D12" s="289"/>
      <c r="E12" s="245">
        <f>163884.12+79570.25</f>
        <v>243454.37</v>
      </c>
      <c r="H12" s="72"/>
    </row>
    <row r="13" spans="2:12">
      <c r="B13" s="183" t="s">
        <v>6</v>
      </c>
      <c r="C13" s="243" t="s">
        <v>7</v>
      </c>
      <c r="D13" s="290"/>
      <c r="E13" s="246"/>
      <c r="H13" s="72"/>
    </row>
    <row r="14" spans="2:12">
      <c r="B14" s="183" t="s">
        <v>8</v>
      </c>
      <c r="C14" s="243" t="s">
        <v>10</v>
      </c>
      <c r="D14" s="290"/>
      <c r="E14" s="246">
        <f>E15</f>
        <v>11400.06</v>
      </c>
      <c r="H14" s="72"/>
    </row>
    <row r="15" spans="2:12">
      <c r="B15" s="183" t="s">
        <v>103</v>
      </c>
      <c r="C15" s="243" t="s">
        <v>11</v>
      </c>
      <c r="D15" s="290"/>
      <c r="E15" s="246">
        <v>11400.06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7">
      <c r="B17" s="8" t="s">
        <v>13</v>
      </c>
      <c r="C17" s="208" t="s">
        <v>65</v>
      </c>
      <c r="D17" s="292"/>
      <c r="E17" s="248">
        <f>E18</f>
        <v>214.81</v>
      </c>
      <c r="H17" s="72"/>
    </row>
    <row r="18" spans="2:17">
      <c r="B18" s="183" t="s">
        <v>4</v>
      </c>
      <c r="C18" s="243" t="s">
        <v>11</v>
      </c>
      <c r="D18" s="291"/>
      <c r="E18" s="247">
        <v>214.81</v>
      </c>
      <c r="H18" s="72"/>
    </row>
    <row r="19" spans="2:17" ht="15" customHeight="1">
      <c r="B19" s="183" t="s">
        <v>6</v>
      </c>
      <c r="C19" s="243" t="s">
        <v>105</v>
      </c>
      <c r="D19" s="290"/>
      <c r="E19" s="246"/>
    </row>
    <row r="20" spans="2:17" ht="13.5" thickBot="1">
      <c r="B20" s="188" t="s">
        <v>8</v>
      </c>
      <c r="C20" s="189" t="s">
        <v>14</v>
      </c>
      <c r="D20" s="293"/>
      <c r="E20" s="241"/>
    </row>
    <row r="21" spans="2:17" ht="13.5" thickBot="1">
      <c r="B21" s="407" t="s">
        <v>107</v>
      </c>
      <c r="C21" s="408"/>
      <c r="D21" s="294"/>
      <c r="E21" s="150">
        <f>E11-E17</f>
        <v>254639.62</v>
      </c>
      <c r="F21" s="78"/>
      <c r="G21" s="78"/>
      <c r="H21" s="170"/>
      <c r="J21" s="228"/>
      <c r="K21" s="170"/>
    </row>
    <row r="22" spans="2:17">
      <c r="B22" s="3"/>
      <c r="C22" s="6"/>
      <c r="D22" s="7"/>
      <c r="E22" s="7"/>
      <c r="G22" s="72"/>
    </row>
    <row r="23" spans="2:17" ht="13.5">
      <c r="B23" s="400" t="s">
        <v>101</v>
      </c>
      <c r="C23" s="409"/>
      <c r="D23" s="409"/>
      <c r="E23" s="409"/>
      <c r="G23" s="72"/>
    </row>
    <row r="24" spans="2:17" ht="16.5" customHeight="1" thickBot="1">
      <c r="B24" s="399" t="s">
        <v>102</v>
      </c>
      <c r="C24" s="410"/>
      <c r="D24" s="410"/>
      <c r="E24" s="410"/>
    </row>
    <row r="25" spans="2:17" ht="13.5" thickBot="1">
      <c r="B25" s="344"/>
      <c r="C25" s="190" t="s">
        <v>2</v>
      </c>
      <c r="D25" s="282" t="s">
        <v>246</v>
      </c>
      <c r="E25" s="253" t="s">
        <v>259</v>
      </c>
    </row>
    <row r="26" spans="2:17">
      <c r="B26" s="97" t="s">
        <v>15</v>
      </c>
      <c r="C26" s="98" t="s">
        <v>16</v>
      </c>
      <c r="D26" s="321"/>
      <c r="E26" s="235">
        <f>D21</f>
        <v>0</v>
      </c>
      <c r="G26" s="75"/>
    </row>
    <row r="27" spans="2:17">
      <c r="B27" s="8" t="s">
        <v>17</v>
      </c>
      <c r="C27" s="9" t="s">
        <v>108</v>
      </c>
      <c r="D27" s="322"/>
      <c r="E27" s="270">
        <v>257826.92</v>
      </c>
      <c r="F27" s="72"/>
      <c r="G27" s="251"/>
      <c r="H27" s="250"/>
      <c r="I27" s="72"/>
      <c r="J27" s="75"/>
    </row>
    <row r="28" spans="2:17">
      <c r="B28" s="8" t="s">
        <v>18</v>
      </c>
      <c r="C28" s="9" t="s">
        <v>19</v>
      </c>
      <c r="D28" s="322"/>
      <c r="E28" s="271">
        <v>273244.58</v>
      </c>
      <c r="F28" s="72"/>
      <c r="G28" s="250"/>
      <c r="H28" s="250"/>
      <c r="I28" s="72"/>
      <c r="J28" s="75"/>
    </row>
    <row r="29" spans="2:17">
      <c r="B29" s="191" t="s">
        <v>4</v>
      </c>
      <c r="C29" s="184" t="s">
        <v>20</v>
      </c>
      <c r="D29" s="323"/>
      <c r="E29" s="272">
        <v>273244.58</v>
      </c>
      <c r="F29" s="72"/>
      <c r="G29" s="250"/>
      <c r="H29" s="250"/>
      <c r="I29" s="72"/>
      <c r="J29" s="75"/>
    </row>
    <row r="30" spans="2:17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  <c r="Q30" s="255"/>
    </row>
    <row r="31" spans="2:17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7">
      <c r="B32" s="94" t="s">
        <v>23</v>
      </c>
      <c r="C32" s="10" t="s">
        <v>24</v>
      </c>
      <c r="D32" s="322"/>
      <c r="E32" s="271">
        <v>15417.66</v>
      </c>
      <c r="F32" s="72"/>
      <c r="G32" s="251"/>
      <c r="H32" s="250"/>
      <c r="I32" s="72"/>
      <c r="J32" s="75"/>
    </row>
    <row r="33" spans="2:17">
      <c r="B33" s="191" t="s">
        <v>4</v>
      </c>
      <c r="C33" s="184" t="s">
        <v>25</v>
      </c>
      <c r="D33" s="323"/>
      <c r="E33" s="272">
        <v>15167.19</v>
      </c>
      <c r="F33" s="72"/>
      <c r="G33" s="250"/>
      <c r="H33" s="250"/>
      <c r="I33" s="72"/>
      <c r="J33" s="75"/>
    </row>
    <row r="34" spans="2:17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  <c r="Q34" s="182"/>
    </row>
    <row r="35" spans="2:17">
      <c r="B35" s="191" t="s">
        <v>8</v>
      </c>
      <c r="C35" s="184" t="s">
        <v>27</v>
      </c>
      <c r="D35" s="323"/>
      <c r="E35" s="272">
        <v>250.47</v>
      </c>
      <c r="F35" s="72"/>
      <c r="G35" s="250"/>
      <c r="H35" s="250"/>
      <c r="I35" s="72"/>
      <c r="J35" s="75"/>
    </row>
    <row r="36" spans="2:17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7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7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7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7" ht="13.5" thickBot="1">
      <c r="B40" s="99" t="s">
        <v>35</v>
      </c>
      <c r="C40" s="100" t="s">
        <v>36</v>
      </c>
      <c r="D40" s="325"/>
      <c r="E40" s="274">
        <v>-3187.3</v>
      </c>
      <c r="G40" s="75"/>
    </row>
    <row r="41" spans="2:17" ht="13.5" thickBot="1">
      <c r="B41" s="101" t="s">
        <v>37</v>
      </c>
      <c r="C41" s="102" t="s">
        <v>38</v>
      </c>
      <c r="D41" s="326"/>
      <c r="E41" s="150">
        <f>E26+E27+E40</f>
        <v>254639.62000000002</v>
      </c>
      <c r="F41" s="78"/>
      <c r="G41" s="75"/>
    </row>
    <row r="42" spans="2:17">
      <c r="B42" s="95"/>
      <c r="C42" s="95"/>
      <c r="D42" s="96"/>
      <c r="E42" s="96"/>
      <c r="F42" s="78"/>
      <c r="G42" s="67"/>
    </row>
    <row r="43" spans="2:17" ht="13.5">
      <c r="B43" s="401" t="s">
        <v>60</v>
      </c>
      <c r="C43" s="402"/>
      <c r="D43" s="402"/>
      <c r="E43" s="402"/>
      <c r="G43" s="72"/>
    </row>
    <row r="44" spans="2:17" ht="15.75" customHeight="1" thickBot="1">
      <c r="B44" s="399" t="s">
        <v>118</v>
      </c>
      <c r="C44" s="403"/>
      <c r="D44" s="403"/>
      <c r="E44" s="403"/>
      <c r="G44" s="72"/>
    </row>
    <row r="45" spans="2:17" ht="13.5" thickBot="1">
      <c r="B45" s="344"/>
      <c r="C45" s="28" t="s">
        <v>39</v>
      </c>
      <c r="D45" s="282" t="s">
        <v>246</v>
      </c>
      <c r="E45" s="253" t="s">
        <v>259</v>
      </c>
      <c r="G45" s="72"/>
      <c r="H45" s="390"/>
      <c r="I45" s="390"/>
    </row>
    <row r="46" spans="2:17">
      <c r="B46" s="12" t="s">
        <v>18</v>
      </c>
      <c r="C46" s="29" t="s">
        <v>109</v>
      </c>
      <c r="D46" s="103"/>
      <c r="E46" s="27"/>
      <c r="G46" s="72"/>
      <c r="H46" s="390"/>
      <c r="I46" s="390"/>
    </row>
    <row r="47" spans="2:17">
      <c r="B47" s="194" t="s">
        <v>4</v>
      </c>
      <c r="C47" s="195" t="s">
        <v>40</v>
      </c>
      <c r="D47" s="330"/>
      <c r="E47" s="389" t="s">
        <v>120</v>
      </c>
      <c r="G47" s="72"/>
    </row>
    <row r="48" spans="2:17">
      <c r="B48" s="196" t="s">
        <v>6</v>
      </c>
      <c r="C48" s="197" t="s">
        <v>41</v>
      </c>
      <c r="D48" s="330"/>
      <c r="E48" s="364">
        <v>27793.0576</v>
      </c>
      <c r="G48" s="204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/>
      <c r="E50" s="391" t="s">
        <v>120</v>
      </c>
      <c r="G50" s="182"/>
    </row>
    <row r="51" spans="2:7">
      <c r="B51" s="194" t="s">
        <v>6</v>
      </c>
      <c r="C51" s="195" t="s">
        <v>111</v>
      </c>
      <c r="D51" s="330"/>
      <c r="E51" s="296">
        <v>9.8091000000000008</v>
      </c>
      <c r="G51" s="182"/>
    </row>
    <row r="52" spans="2:7">
      <c r="B52" s="194" t="s">
        <v>8</v>
      </c>
      <c r="C52" s="195" t="s">
        <v>112</v>
      </c>
      <c r="D52" s="330"/>
      <c r="E52" s="296">
        <v>10.0007</v>
      </c>
    </row>
    <row r="53" spans="2:7" ht="13.5" thickBot="1">
      <c r="B53" s="198" t="s">
        <v>9</v>
      </c>
      <c r="C53" s="199" t="s">
        <v>41</v>
      </c>
      <c r="D53" s="328"/>
      <c r="E53" s="275">
        <v>9.1620000000000008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243454.37</v>
      </c>
      <c r="E58" s="30">
        <f>D58/E21</f>
        <v>0.95607419615219347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f>D62/E21</f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v>163884.12</v>
      </c>
      <c r="E64" s="82">
        <f>D64/E21</f>
        <v>0.64359238362042792</v>
      </c>
    </row>
    <row r="65" spans="2:8">
      <c r="B65" s="20" t="s">
        <v>33</v>
      </c>
      <c r="C65" s="21" t="s">
        <v>115</v>
      </c>
      <c r="D65" s="81">
        <v>0</v>
      </c>
      <c r="E65" s="82">
        <v>0</v>
      </c>
    </row>
    <row r="66" spans="2:8">
      <c r="B66" s="20" t="s">
        <v>50</v>
      </c>
      <c r="C66" s="21" t="s">
        <v>51</v>
      </c>
      <c r="D66" s="81">
        <v>0</v>
      </c>
      <c r="E66" s="82">
        <v>0</v>
      </c>
    </row>
    <row r="67" spans="2:8">
      <c r="B67" s="13" t="s">
        <v>52</v>
      </c>
      <c r="C67" s="14" t="s">
        <v>53</v>
      </c>
      <c r="D67" s="79">
        <v>0</v>
      </c>
      <c r="E67" s="80">
        <v>0</v>
      </c>
      <c r="G67" s="72"/>
    </row>
    <row r="68" spans="2:8">
      <c r="B68" s="13" t="s">
        <v>54</v>
      </c>
      <c r="C68" s="14" t="s">
        <v>55</v>
      </c>
      <c r="D68" s="79">
        <v>0</v>
      </c>
      <c r="E68" s="80">
        <v>0</v>
      </c>
      <c r="G68" s="72"/>
    </row>
    <row r="69" spans="2:8">
      <c r="B69" s="13" t="s">
        <v>56</v>
      </c>
      <c r="C69" s="14" t="s">
        <v>57</v>
      </c>
      <c r="D69" s="329">
        <v>79570.25</v>
      </c>
      <c r="E69" s="80">
        <f>D69/E21</f>
        <v>0.31248181253176549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8">
      <c r="B72" s="118" t="s">
        <v>60</v>
      </c>
      <c r="C72" s="119" t="s">
        <v>63</v>
      </c>
      <c r="D72" s="120">
        <f>E14</f>
        <v>11400.06</v>
      </c>
      <c r="E72" s="121">
        <f>D72/E21</f>
        <v>4.4769388204396472E-2</v>
      </c>
    </row>
    <row r="73" spans="2:8">
      <c r="B73" s="22" t="s">
        <v>62</v>
      </c>
      <c r="C73" s="23" t="s">
        <v>65</v>
      </c>
      <c r="D73" s="24">
        <f>E17</f>
        <v>214.81</v>
      </c>
      <c r="E73" s="25">
        <f>D73/E21</f>
        <v>8.4358435658991328E-4</v>
      </c>
    </row>
    <row r="74" spans="2:8">
      <c r="B74" s="122" t="s">
        <v>64</v>
      </c>
      <c r="C74" s="123" t="s">
        <v>66</v>
      </c>
      <c r="D74" s="124">
        <f>D58+D71+D72-D73</f>
        <v>254639.62</v>
      </c>
      <c r="E74" s="66">
        <f>E58+E71+E72-E73</f>
        <v>1</v>
      </c>
    </row>
    <row r="75" spans="2:8">
      <c r="B75" s="13" t="s">
        <v>4</v>
      </c>
      <c r="C75" s="14" t="s">
        <v>67</v>
      </c>
      <c r="D75" s="79">
        <f>D74-D77</f>
        <v>254639.62</v>
      </c>
      <c r="E75" s="80">
        <f>D75/E21</f>
        <v>1</v>
      </c>
      <c r="G75" s="72"/>
      <c r="H75" s="182"/>
    </row>
    <row r="76" spans="2:8">
      <c r="B76" s="13" t="s">
        <v>6</v>
      </c>
      <c r="C76" s="14" t="s">
        <v>116</v>
      </c>
      <c r="D76" s="79">
        <v>0</v>
      </c>
      <c r="E76" s="80">
        <f>D76/E21</f>
        <v>0</v>
      </c>
      <c r="G76" s="72"/>
      <c r="H76" s="182"/>
    </row>
    <row r="77" spans="2:8" ht="13.5" thickBot="1">
      <c r="B77" s="15" t="s">
        <v>8</v>
      </c>
      <c r="C77" s="16" t="s">
        <v>117</v>
      </c>
      <c r="D77" s="83">
        <v>0</v>
      </c>
      <c r="E77" s="84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L81"/>
  <sheetViews>
    <sheetView topLeftCell="A31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232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124167.5</v>
      </c>
      <c r="E11" s="240">
        <f>SUM(E12:E14)</f>
        <v>86916.47</v>
      </c>
    </row>
    <row r="12" spans="2:12">
      <c r="B12" s="183" t="s">
        <v>4</v>
      </c>
      <c r="C12" s="184" t="s">
        <v>5</v>
      </c>
      <c r="D12" s="289">
        <v>124167.5</v>
      </c>
      <c r="E12" s="245">
        <v>86916.47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124167.5</v>
      </c>
      <c r="E21" s="150">
        <f>E11-E17</f>
        <v>86916.47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117771.06999999999</v>
      </c>
      <c r="E26" s="235">
        <f>D21</f>
        <v>124167.5</v>
      </c>
      <c r="G26" s="75"/>
    </row>
    <row r="27" spans="2:11">
      <c r="B27" s="8" t="s">
        <v>17</v>
      </c>
      <c r="C27" s="9" t="s">
        <v>108</v>
      </c>
      <c r="D27" s="322">
        <v>-13559.72</v>
      </c>
      <c r="E27" s="270">
        <v>-9238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10461.56</v>
      </c>
      <c r="E28" s="271">
        <v>5932.4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3949.93</v>
      </c>
      <c r="E29" s="272">
        <v>611.03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6511.63</v>
      </c>
      <c r="E31" s="272">
        <v>5321.37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24021.279999999999</v>
      </c>
      <c r="E32" s="271">
        <v>15170.4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17191.169999999998</v>
      </c>
      <c r="E33" s="272">
        <v>5431.17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104.9</v>
      </c>
      <c r="E35" s="272">
        <v>109.5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845.19</v>
      </c>
      <c r="E37" s="272">
        <v>798.53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5880.0199999999995</v>
      </c>
      <c r="E39" s="273">
        <v>8831.2000000000007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13884.36</v>
      </c>
      <c r="E40" s="274">
        <v>-28013.03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118095.70999999999</v>
      </c>
      <c r="E41" s="150">
        <f>E26+E27+E40</f>
        <v>86916.47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565.96219999999994</v>
      </c>
      <c r="E47" s="298">
        <v>494.80950000000001</v>
      </c>
      <c r="G47" s="72"/>
    </row>
    <row r="48" spans="2:10">
      <c r="B48" s="196" t="s">
        <v>6</v>
      </c>
      <c r="C48" s="197" t="s">
        <v>41</v>
      </c>
      <c r="D48" s="330">
        <v>499.03109999999998</v>
      </c>
      <c r="E48" s="151">
        <v>447.9076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208.09</v>
      </c>
      <c r="E50" s="76">
        <v>250.94</v>
      </c>
      <c r="G50" s="182"/>
    </row>
    <row r="51" spans="2:7">
      <c r="B51" s="194" t="s">
        <v>6</v>
      </c>
      <c r="C51" s="195" t="s">
        <v>111</v>
      </c>
      <c r="D51" s="330">
        <v>204.29</v>
      </c>
      <c r="E51" s="76">
        <v>190.39000000000001</v>
      </c>
      <c r="G51" s="182"/>
    </row>
    <row r="52" spans="2:7">
      <c r="B52" s="194" t="s">
        <v>8</v>
      </c>
      <c r="C52" s="195" t="s">
        <v>112</v>
      </c>
      <c r="D52" s="330">
        <v>243.39</v>
      </c>
      <c r="E52" s="76">
        <v>265.25</v>
      </c>
    </row>
    <row r="53" spans="2:7" ht="13.5" customHeight="1" thickBot="1">
      <c r="B53" s="198" t="s">
        <v>9</v>
      </c>
      <c r="C53" s="199" t="s">
        <v>41</v>
      </c>
      <c r="D53" s="328">
        <v>236.65</v>
      </c>
      <c r="E53" s="275">
        <v>194.05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86916.47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86916.47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86916.47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86916.47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233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149779.93</v>
      </c>
      <c r="E11" s="240">
        <f>SUM(E12:E14)</f>
        <v>126610.3</v>
      </c>
    </row>
    <row r="12" spans="2:12">
      <c r="B12" s="183" t="s">
        <v>4</v>
      </c>
      <c r="C12" s="184" t="s">
        <v>5</v>
      </c>
      <c r="D12" s="289">
        <v>149779.93</v>
      </c>
      <c r="E12" s="245">
        <v>126610.3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149779.93</v>
      </c>
      <c r="E21" s="150">
        <f>E11-E17</f>
        <v>126610.3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  <c r="H24" s="238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H25" s="238"/>
    </row>
    <row r="26" spans="2:11">
      <c r="B26" s="97" t="s">
        <v>15</v>
      </c>
      <c r="C26" s="98" t="s">
        <v>16</v>
      </c>
      <c r="D26" s="321">
        <v>282161.15999999997</v>
      </c>
      <c r="E26" s="235">
        <f>D21</f>
        <v>149779.93</v>
      </c>
      <c r="G26" s="75"/>
      <c r="H26" s="238"/>
    </row>
    <row r="27" spans="2:11">
      <c r="B27" s="8" t="s">
        <v>17</v>
      </c>
      <c r="C27" s="9" t="s">
        <v>108</v>
      </c>
      <c r="D27" s="322">
        <v>-5880.7400000000016</v>
      </c>
      <c r="E27" s="270">
        <v>-2073.1699999999992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9036.9599999999991</v>
      </c>
      <c r="E28" s="271">
        <v>7833.14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8029.04</v>
      </c>
      <c r="E29" s="272">
        <v>7207.06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1007.92</v>
      </c>
      <c r="E31" s="272">
        <v>626.07999999999993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14917.7</v>
      </c>
      <c r="E32" s="271">
        <v>9906.31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7090.28</v>
      </c>
      <c r="E33" s="272">
        <v>8247.07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560.35</v>
      </c>
      <c r="E35" s="272">
        <v>503.97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1992.6</v>
      </c>
      <c r="E37" s="272">
        <v>963.95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5274.47</v>
      </c>
      <c r="E39" s="273">
        <v>191.32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-4205.16</v>
      </c>
      <c r="E40" s="274">
        <v>-21096.46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272075.26</v>
      </c>
      <c r="E41" s="150">
        <f>E26+E27+E40</f>
        <v>126610.29999999999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202"/>
    </row>
    <row r="47" spans="2:10">
      <c r="B47" s="194" t="s">
        <v>4</v>
      </c>
      <c r="C47" s="195" t="s">
        <v>40</v>
      </c>
      <c r="D47" s="330">
        <v>720.60770000000002</v>
      </c>
      <c r="E47" s="298">
        <v>427.86930000000001</v>
      </c>
      <c r="G47" s="72"/>
      <c r="H47" s="202"/>
    </row>
    <row r="48" spans="2:10">
      <c r="B48" s="196" t="s">
        <v>6</v>
      </c>
      <c r="C48" s="197" t="s">
        <v>41</v>
      </c>
      <c r="D48" s="330">
        <v>705.13220000000001</v>
      </c>
      <c r="E48" s="151">
        <v>419.11450000000002</v>
      </c>
      <c r="G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391.56</v>
      </c>
      <c r="E50" s="76">
        <v>350.06</v>
      </c>
      <c r="G50" s="182"/>
    </row>
    <row r="51" spans="2:7">
      <c r="B51" s="194" t="s">
        <v>6</v>
      </c>
      <c r="C51" s="195" t="s">
        <v>111</v>
      </c>
      <c r="D51" s="330">
        <v>382.21</v>
      </c>
      <c r="E51" s="76">
        <v>290.90000000000003</v>
      </c>
      <c r="G51" s="182"/>
    </row>
    <row r="52" spans="2:7">
      <c r="B52" s="194" t="s">
        <v>8</v>
      </c>
      <c r="C52" s="195" t="s">
        <v>112</v>
      </c>
      <c r="D52" s="330">
        <v>394.45</v>
      </c>
      <c r="E52" s="76">
        <v>350.62</v>
      </c>
    </row>
    <row r="53" spans="2:7" ht="13.5" customHeight="1" thickBot="1">
      <c r="B53" s="198" t="s">
        <v>9</v>
      </c>
      <c r="C53" s="199" t="s">
        <v>41</v>
      </c>
      <c r="D53" s="328">
        <v>385.85</v>
      </c>
      <c r="E53" s="275">
        <v>302.08999999999997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126610.3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126610.3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126610.3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126610.3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234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116044.45</v>
      </c>
      <c r="E11" s="240">
        <f>SUM(E12:E14)</f>
        <v>72917.48</v>
      </c>
    </row>
    <row r="12" spans="2:12">
      <c r="B12" s="183" t="s">
        <v>4</v>
      </c>
      <c r="C12" s="184" t="s">
        <v>5</v>
      </c>
      <c r="D12" s="289">
        <v>116044.45</v>
      </c>
      <c r="E12" s="245">
        <v>72917.48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116044.45</v>
      </c>
      <c r="E21" s="150">
        <f>E11-E17</f>
        <v>72917.48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119987.76</v>
      </c>
      <c r="E26" s="235">
        <f>D21</f>
        <v>116044.45</v>
      </c>
      <c r="G26" s="75"/>
    </row>
    <row r="27" spans="2:11">
      <c r="B27" s="8" t="s">
        <v>17</v>
      </c>
      <c r="C27" s="9" t="s">
        <v>108</v>
      </c>
      <c r="D27" s="322">
        <v>-1049.92</v>
      </c>
      <c r="E27" s="270">
        <v>-33185.490000000005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119.56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119.56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1049.92</v>
      </c>
      <c r="E32" s="271">
        <v>33305.050000000003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31959.16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68.95</v>
      </c>
      <c r="E35" s="272">
        <v>120.85000000000001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980.04</v>
      </c>
      <c r="E37" s="272">
        <v>1225.04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0.93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860.13</v>
      </c>
      <c r="E40" s="274">
        <v>-9941.48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119797.97</v>
      </c>
      <c r="E41" s="150">
        <f>E26+E27+E40</f>
        <v>72917.48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508.87549999999999</v>
      </c>
      <c r="E47" s="298">
        <v>499.54559999999998</v>
      </c>
      <c r="G47" s="72"/>
      <c r="H47" s="161"/>
    </row>
    <row r="48" spans="2:10">
      <c r="B48" s="196" t="s">
        <v>6</v>
      </c>
      <c r="C48" s="197" t="s">
        <v>41</v>
      </c>
      <c r="D48" s="330">
        <v>504.45499999999998</v>
      </c>
      <c r="E48" s="151">
        <v>343.27030000000002</v>
      </c>
      <c r="G48" s="202"/>
      <c r="H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235.79</v>
      </c>
      <c r="E50" s="76">
        <v>232.3</v>
      </c>
      <c r="G50" s="182"/>
    </row>
    <row r="51" spans="2:7">
      <c r="B51" s="194" t="s">
        <v>6</v>
      </c>
      <c r="C51" s="195" t="s">
        <v>111</v>
      </c>
      <c r="D51" s="330">
        <v>235.79</v>
      </c>
      <c r="E51" s="76">
        <v>211.63</v>
      </c>
      <c r="G51" s="182"/>
    </row>
    <row r="52" spans="2:7">
      <c r="B52" s="194" t="s">
        <v>8</v>
      </c>
      <c r="C52" s="195" t="s">
        <v>112</v>
      </c>
      <c r="D52" s="330">
        <v>238.12</v>
      </c>
      <c r="E52" s="76">
        <v>232.76</v>
      </c>
    </row>
    <row r="53" spans="2:7" ht="14.25" customHeight="1" thickBot="1">
      <c r="B53" s="198" t="s">
        <v>9</v>
      </c>
      <c r="C53" s="199" t="s">
        <v>41</v>
      </c>
      <c r="D53" s="328">
        <v>237.48</v>
      </c>
      <c r="E53" s="275">
        <v>212.42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72917.48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72917.48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82">
        <f>D73/E21</f>
        <v>0</v>
      </c>
    </row>
    <row r="74" spans="2:5">
      <c r="B74" s="132" t="s">
        <v>64</v>
      </c>
      <c r="C74" s="123" t="s">
        <v>66</v>
      </c>
      <c r="D74" s="124">
        <f>D58-D73</f>
        <v>72917.48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72917.48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L81"/>
  <sheetViews>
    <sheetView topLeftCell="A31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235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123542.29</v>
      </c>
      <c r="E11" s="240">
        <f>SUM(E12:E14)</f>
        <v>101433.23</v>
      </c>
    </row>
    <row r="12" spans="2:12">
      <c r="B12" s="183" t="s">
        <v>4</v>
      </c>
      <c r="C12" s="184" t="s">
        <v>5</v>
      </c>
      <c r="D12" s="289">
        <v>123542.29</v>
      </c>
      <c r="E12" s="245">
        <v>101433.23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123542.29</v>
      </c>
      <c r="E21" s="150">
        <f>E11-E17</f>
        <v>101433.23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117898.27</v>
      </c>
      <c r="E26" s="235">
        <f>D21</f>
        <v>123542.29</v>
      </c>
      <c r="G26" s="75"/>
    </row>
    <row r="27" spans="2:11">
      <c r="B27" s="8" t="s">
        <v>17</v>
      </c>
      <c r="C27" s="9" t="s">
        <v>108</v>
      </c>
      <c r="D27" s="322">
        <v>1867.36</v>
      </c>
      <c r="E27" s="270">
        <v>4394.5800000000017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5034.68</v>
      </c>
      <c r="E28" s="271">
        <v>8040.0600000000013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5034.68</v>
      </c>
      <c r="E29" s="272">
        <v>5159.4400000000005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2880.6200000000003</v>
      </c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3167.32</v>
      </c>
      <c r="E32" s="271">
        <v>3645.48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2137.17</v>
      </c>
      <c r="E33" s="272">
        <v>2730.4500000000003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206.56</v>
      </c>
      <c r="E35" s="272">
        <v>191.24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784.11</v>
      </c>
      <c r="E37" s="272">
        <v>723.79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39.479999999999997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9437.14</v>
      </c>
      <c r="E40" s="274">
        <v>-26503.64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129202.77</v>
      </c>
      <c r="E41" s="150">
        <f>E26+E27+E40</f>
        <v>101433.23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331.37970000000001</v>
      </c>
      <c r="E47" s="298">
        <v>328.79730000000001</v>
      </c>
      <c r="G47" s="72"/>
      <c r="H47" s="161"/>
    </row>
    <row r="48" spans="2:10">
      <c r="B48" s="196" t="s">
        <v>6</v>
      </c>
      <c r="C48" s="197" t="s">
        <v>41</v>
      </c>
      <c r="D48" s="330">
        <v>336.66719999999998</v>
      </c>
      <c r="E48" s="151">
        <v>341.22730000000001</v>
      </c>
      <c r="G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355.78</v>
      </c>
      <c r="E50" s="76">
        <v>375.74</v>
      </c>
      <c r="G50" s="182"/>
    </row>
    <row r="51" spans="2:7">
      <c r="B51" s="194" t="s">
        <v>6</v>
      </c>
      <c r="C51" s="195" t="s">
        <v>111</v>
      </c>
      <c r="D51" s="330">
        <v>354.02</v>
      </c>
      <c r="E51" s="76">
        <v>290.34000000000003</v>
      </c>
      <c r="G51" s="182"/>
    </row>
    <row r="52" spans="2:7">
      <c r="B52" s="194" t="s">
        <v>8</v>
      </c>
      <c r="C52" s="195" t="s">
        <v>112</v>
      </c>
      <c r="D52" s="330">
        <v>387.82</v>
      </c>
      <c r="E52" s="76">
        <v>385.92</v>
      </c>
    </row>
    <row r="53" spans="2:7" ht="13.5" customHeight="1" thickBot="1">
      <c r="B53" s="198" t="s">
        <v>9</v>
      </c>
      <c r="C53" s="199" t="s">
        <v>41</v>
      </c>
      <c r="D53" s="328">
        <v>383.77</v>
      </c>
      <c r="E53" s="275">
        <v>297.26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101433.23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101433.23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101433.23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101433.23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236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41677.57</v>
      </c>
      <c r="E11" s="240">
        <f>SUM(E12:E14)</f>
        <v>40310.78</v>
      </c>
    </row>
    <row r="12" spans="2:12">
      <c r="B12" s="183" t="s">
        <v>4</v>
      </c>
      <c r="C12" s="184" t="s">
        <v>5</v>
      </c>
      <c r="D12" s="289">
        <v>41677.57</v>
      </c>
      <c r="E12" s="245">
        <v>40310.78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41677.57</v>
      </c>
      <c r="E21" s="150">
        <f>E11-E17</f>
        <v>40310.78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37408.15</v>
      </c>
      <c r="E26" s="235">
        <f>D21</f>
        <v>41677.57</v>
      </c>
      <c r="G26" s="75"/>
      <c r="H26" s="238"/>
    </row>
    <row r="27" spans="2:11">
      <c r="B27" s="8" t="s">
        <v>17</v>
      </c>
      <c r="C27" s="9" t="s">
        <v>108</v>
      </c>
      <c r="D27" s="322">
        <v>-281.89999999999998</v>
      </c>
      <c r="E27" s="270">
        <v>-306.61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281.89999999999998</v>
      </c>
      <c r="E32" s="271">
        <v>306.61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38.47</v>
      </c>
      <c r="E35" s="272">
        <v>41.59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243.43</v>
      </c>
      <c r="E37" s="272">
        <v>265.02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358.45</v>
      </c>
      <c r="E40" s="274">
        <v>-1060.18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37484.699999999997</v>
      </c>
      <c r="E41" s="150">
        <f>E26+E27+E40</f>
        <v>40310.78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292.00020000000001</v>
      </c>
      <c r="E47" s="298">
        <v>326.11559999999997</v>
      </c>
      <c r="G47" s="72"/>
    </row>
    <row r="48" spans="2:10">
      <c r="B48" s="196" t="s">
        <v>6</v>
      </c>
      <c r="C48" s="197" t="s">
        <v>41</v>
      </c>
      <c r="D48" s="330">
        <v>289.8152</v>
      </c>
      <c r="E48" s="151">
        <v>323.67739999999998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128.11000000000001</v>
      </c>
      <c r="E50" s="76">
        <v>127.8</v>
      </c>
      <c r="G50" s="182"/>
    </row>
    <row r="51" spans="2:7">
      <c r="B51" s="194" t="s">
        <v>6</v>
      </c>
      <c r="C51" s="195" t="s">
        <v>111</v>
      </c>
      <c r="D51" s="330">
        <v>128.09</v>
      </c>
      <c r="E51" s="76">
        <v>124.13000000000001</v>
      </c>
      <c r="G51" s="182"/>
    </row>
    <row r="52" spans="2:7">
      <c r="B52" s="194" t="s">
        <v>8</v>
      </c>
      <c r="C52" s="195" t="s">
        <v>112</v>
      </c>
      <c r="D52" s="330">
        <v>129.38</v>
      </c>
      <c r="E52" s="76">
        <v>128.6</v>
      </c>
    </row>
    <row r="53" spans="2:7" ht="13.5" customHeight="1" thickBot="1">
      <c r="B53" s="198" t="s">
        <v>9</v>
      </c>
      <c r="C53" s="199" t="s">
        <v>41</v>
      </c>
      <c r="D53" s="328">
        <v>129.34</v>
      </c>
      <c r="E53" s="275">
        <v>124.54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40310.78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40310.78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40310.78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40310.78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L81"/>
  <sheetViews>
    <sheetView topLeftCell="A31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228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178005.47</v>
      </c>
      <c r="E11" s="240">
        <f>SUM(E12:E14)</f>
        <v>107371.62</v>
      </c>
    </row>
    <row r="12" spans="2:12">
      <c r="B12" s="183" t="s">
        <v>4</v>
      </c>
      <c r="C12" s="184" t="s">
        <v>5</v>
      </c>
      <c r="D12" s="289">
        <v>178005.47</v>
      </c>
      <c r="E12" s="245">
        <v>107371.62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178005.47</v>
      </c>
      <c r="E21" s="150">
        <f>E11-E17</f>
        <v>107371.62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202024.12</v>
      </c>
      <c r="E26" s="235">
        <f>D21</f>
        <v>178005.47</v>
      </c>
      <c r="G26" s="75"/>
      <c r="H26" s="265"/>
    </row>
    <row r="27" spans="2:11">
      <c r="B27" s="8" t="s">
        <v>17</v>
      </c>
      <c r="C27" s="9" t="s">
        <v>108</v>
      </c>
      <c r="D27" s="322">
        <v>-747.28</v>
      </c>
      <c r="E27" s="270">
        <v>-146.09000000000003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818.09</v>
      </c>
      <c r="E28" s="271">
        <v>826.30000000000007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818.09</v>
      </c>
      <c r="E29" s="272">
        <v>826.30000000000007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1565.37</v>
      </c>
      <c r="E32" s="271">
        <v>972.3900000000001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13.98</v>
      </c>
      <c r="E35" s="272">
        <v>11.44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1551.39</v>
      </c>
      <c r="E37" s="272">
        <v>960.95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-6426.85</v>
      </c>
      <c r="E40" s="274">
        <v>-70487.759999999995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194849.99</v>
      </c>
      <c r="E41" s="150">
        <f>E26+E27+E40</f>
        <v>107371.62000000001</v>
      </c>
      <c r="F41" s="78"/>
      <c r="G41" s="75"/>
      <c r="H41" s="265"/>
    </row>
    <row r="42" spans="2:10">
      <c r="B42" s="95"/>
      <c r="C42" s="95"/>
      <c r="D42" s="96"/>
      <c r="E42" s="96"/>
      <c r="F42" s="78"/>
      <c r="G42" s="67"/>
      <c r="H42" s="265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1008.0540999999999</v>
      </c>
      <c r="E47" s="298">
        <v>1000.5366</v>
      </c>
      <c r="G47" s="72"/>
    </row>
    <row r="48" spans="2:10">
      <c r="B48" s="196" t="s">
        <v>6</v>
      </c>
      <c r="C48" s="197" t="s">
        <v>41</v>
      </c>
      <c r="D48" s="330">
        <v>1004.2261</v>
      </c>
      <c r="E48" s="151">
        <v>999.54960000000005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200.41</v>
      </c>
      <c r="E50" s="76">
        <v>177.91</v>
      </c>
      <c r="G50" s="182"/>
    </row>
    <row r="51" spans="2:7">
      <c r="B51" s="194" t="s">
        <v>6</v>
      </c>
      <c r="C51" s="195" t="s">
        <v>111</v>
      </c>
      <c r="D51" s="330">
        <v>189.03</v>
      </c>
      <c r="E51" s="76">
        <v>102.18</v>
      </c>
      <c r="G51" s="182"/>
    </row>
    <row r="52" spans="2:7">
      <c r="B52" s="194" t="s">
        <v>8</v>
      </c>
      <c r="C52" s="195" t="s">
        <v>112</v>
      </c>
      <c r="D52" s="330">
        <v>203.44</v>
      </c>
      <c r="E52" s="76">
        <v>178.23</v>
      </c>
    </row>
    <row r="53" spans="2:7" ht="13.5" customHeight="1" thickBot="1">
      <c r="B53" s="198" t="s">
        <v>9</v>
      </c>
      <c r="C53" s="199" t="s">
        <v>41</v>
      </c>
      <c r="D53" s="328">
        <v>194.03</v>
      </c>
      <c r="E53" s="275">
        <v>107.42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107371.62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107371.62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107371.62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107371.62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237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31086.21</v>
      </c>
      <c r="E11" s="240">
        <f>SUM(E12:E14)</f>
        <v>26921.13</v>
      </c>
    </row>
    <row r="12" spans="2:12">
      <c r="B12" s="183" t="s">
        <v>4</v>
      </c>
      <c r="C12" s="184" t="s">
        <v>5</v>
      </c>
      <c r="D12" s="289">
        <v>31086.21</v>
      </c>
      <c r="E12" s="245">
        <v>26921.13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31086.21</v>
      </c>
      <c r="E21" s="150">
        <f>E11-E17</f>
        <v>26921.13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250"/>
      <c r="H23" s="238"/>
    </row>
    <row r="24" spans="2:11" ht="15.75" customHeight="1" thickBot="1">
      <c r="B24" s="399" t="s">
        <v>102</v>
      </c>
      <c r="C24" s="410"/>
      <c r="D24" s="410"/>
      <c r="E24" s="410"/>
      <c r="G24" s="238"/>
      <c r="H24" s="238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G25" s="238"/>
      <c r="H25" s="238"/>
    </row>
    <row r="26" spans="2:11">
      <c r="B26" s="97" t="s">
        <v>15</v>
      </c>
      <c r="C26" s="98" t="s">
        <v>16</v>
      </c>
      <c r="D26" s="321">
        <v>49124.57</v>
      </c>
      <c r="E26" s="235">
        <f>D21</f>
        <v>31086.21</v>
      </c>
      <c r="G26" s="251"/>
      <c r="H26" s="238"/>
    </row>
    <row r="27" spans="2:11">
      <c r="B27" s="8" t="s">
        <v>17</v>
      </c>
      <c r="C27" s="9" t="s">
        <v>108</v>
      </c>
      <c r="D27" s="322">
        <v>-19214.55</v>
      </c>
      <c r="E27" s="270">
        <v>1778.69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2193.4899999999998</v>
      </c>
      <c r="E28" s="271">
        <v>2023.55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2193.4899999999998</v>
      </c>
      <c r="E29" s="272">
        <v>2023.55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21408.04</v>
      </c>
      <c r="E32" s="271">
        <v>244.86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21069.93</v>
      </c>
      <c r="E33" s="272"/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28.73</v>
      </c>
      <c r="E35" s="272">
        <v>27.88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309.38</v>
      </c>
      <c r="E37" s="272">
        <v>216.15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>
        <v>0.83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1038.3</v>
      </c>
      <c r="E40" s="274">
        <v>-5943.77</v>
      </c>
      <c r="G40" s="251"/>
      <c r="H40" s="238"/>
    </row>
    <row r="41" spans="2:10" ht="13.5" thickBot="1">
      <c r="B41" s="101" t="s">
        <v>37</v>
      </c>
      <c r="C41" s="102" t="s">
        <v>38</v>
      </c>
      <c r="D41" s="326">
        <v>30948.32</v>
      </c>
      <c r="E41" s="150">
        <f>E26+E27+E40</f>
        <v>26921.13</v>
      </c>
      <c r="F41" s="78"/>
      <c r="G41" s="251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244.30359999999999</v>
      </c>
      <c r="E47" s="298">
        <v>156.15719999999999</v>
      </c>
      <c r="G47" s="72"/>
    </row>
    <row r="48" spans="2:10">
      <c r="B48" s="196" t="s">
        <v>6</v>
      </c>
      <c r="C48" s="197" t="s">
        <v>41</v>
      </c>
      <c r="D48" s="330">
        <v>148.06389999999999</v>
      </c>
      <c r="E48" s="151">
        <v>166.05680000000001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201.08</v>
      </c>
      <c r="E50" s="76">
        <v>199.07</v>
      </c>
      <c r="G50" s="182"/>
    </row>
    <row r="51" spans="2:7">
      <c r="B51" s="194" t="s">
        <v>6</v>
      </c>
      <c r="C51" s="195" t="s">
        <v>111</v>
      </c>
      <c r="D51" s="330">
        <v>199.25</v>
      </c>
      <c r="E51" s="76">
        <v>156.76</v>
      </c>
      <c r="G51" s="182"/>
    </row>
    <row r="52" spans="2:7">
      <c r="B52" s="194" t="s">
        <v>8</v>
      </c>
      <c r="C52" s="195" t="s">
        <v>112</v>
      </c>
      <c r="D52" s="330">
        <v>209.7</v>
      </c>
      <c r="E52" s="76">
        <v>202.11</v>
      </c>
    </row>
    <row r="53" spans="2:7" ht="13.5" customHeight="1" thickBot="1">
      <c r="B53" s="198" t="s">
        <v>9</v>
      </c>
      <c r="C53" s="199" t="s">
        <v>41</v>
      </c>
      <c r="D53" s="328">
        <v>209.02</v>
      </c>
      <c r="E53" s="275">
        <v>162.12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26921.13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26921.13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26921.13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26921.13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L81"/>
  <sheetViews>
    <sheetView topLeftCell="A31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  <c r="H5" s="162"/>
      <c r="I5" s="162"/>
      <c r="J5" s="162"/>
    </row>
    <row r="6" spans="2:12" ht="14.25">
      <c r="B6" s="398" t="s">
        <v>227</v>
      </c>
      <c r="C6" s="398"/>
      <c r="D6" s="398"/>
      <c r="E6" s="398"/>
    </row>
    <row r="7" spans="2:12" ht="14.25">
      <c r="B7" s="147"/>
      <c r="C7" s="14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234349.1</v>
      </c>
      <c r="E11" s="240">
        <f>SUM(E12:E14)</f>
        <v>170746.84</v>
      </c>
    </row>
    <row r="12" spans="2:12">
      <c r="B12" s="183" t="s">
        <v>4</v>
      </c>
      <c r="C12" s="184" t="s">
        <v>5</v>
      </c>
      <c r="D12" s="289">
        <v>234349.1</v>
      </c>
      <c r="E12" s="245">
        <v>170746.84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234349.1</v>
      </c>
      <c r="E21" s="150">
        <f>E11-E17</f>
        <v>170746.84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510691.57</v>
      </c>
      <c r="E26" s="235">
        <f>D21</f>
        <v>234349.1</v>
      </c>
      <c r="G26" s="75"/>
      <c r="H26" s="238"/>
    </row>
    <row r="27" spans="2:11">
      <c r="B27" s="8" t="s">
        <v>17</v>
      </c>
      <c r="C27" s="9" t="s">
        <v>108</v>
      </c>
      <c r="D27" s="322">
        <v>-123135.73</v>
      </c>
      <c r="E27" s="270">
        <v>-25311.519999999997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123135.73</v>
      </c>
      <c r="E32" s="271">
        <v>25311.519999999997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113832.39</v>
      </c>
      <c r="E33" s="272">
        <v>22991.87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939.2</v>
      </c>
      <c r="E35" s="272">
        <v>929.94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3261.8</v>
      </c>
      <c r="E37" s="272">
        <v>1389.71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5102.34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-12356.3</v>
      </c>
      <c r="E40" s="274">
        <v>-38290.74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375199.54000000004</v>
      </c>
      <c r="E41" s="150">
        <f>E26+E27+E40</f>
        <v>170746.84000000003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2885.1001000000001</v>
      </c>
      <c r="E47" s="298">
        <v>1555.6896999999999</v>
      </c>
      <c r="G47" s="72"/>
    </row>
    <row r="48" spans="2:10">
      <c r="B48" s="196" t="s">
        <v>6</v>
      </c>
      <c r="C48" s="197" t="s">
        <v>41</v>
      </c>
      <c r="D48" s="330">
        <v>2179.8717999999999</v>
      </c>
      <c r="E48" s="151">
        <v>1379.9955</v>
      </c>
      <c r="G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177.01</v>
      </c>
      <c r="E50" s="76">
        <v>150.63999999999999</v>
      </c>
      <c r="G50" s="182"/>
    </row>
    <row r="51" spans="2:7">
      <c r="B51" s="194" t="s">
        <v>6</v>
      </c>
      <c r="C51" s="195" t="s">
        <v>111</v>
      </c>
      <c r="D51" s="330">
        <v>169.58</v>
      </c>
      <c r="E51" s="76">
        <v>117.12</v>
      </c>
      <c r="G51" s="182"/>
    </row>
    <row r="52" spans="2:7">
      <c r="B52" s="194" t="s">
        <v>8</v>
      </c>
      <c r="C52" s="195" t="s">
        <v>112</v>
      </c>
      <c r="D52" s="330">
        <v>178.05</v>
      </c>
      <c r="E52" s="76">
        <v>150.83000000000001</v>
      </c>
    </row>
    <row r="53" spans="2:7" ht="13.5" customHeight="1" thickBot="1">
      <c r="B53" s="198" t="s">
        <v>9</v>
      </c>
      <c r="C53" s="199" t="s">
        <v>41</v>
      </c>
      <c r="D53" s="328">
        <v>172.12</v>
      </c>
      <c r="E53" s="275">
        <v>123.73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170746.84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170746.84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170746.84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170746.84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4" zoomScale="80" zoomScaleNormal="80" workbookViewId="0">
      <selection activeCell="G1" sqref="G1:T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241</v>
      </c>
      <c r="C6" s="398"/>
      <c r="D6" s="398"/>
      <c r="E6" s="398"/>
    </row>
    <row r="7" spans="2:12" ht="14.25">
      <c r="B7" s="230"/>
      <c r="C7" s="230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1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227778.77</v>
      </c>
      <c r="E11" s="240">
        <f>SUM(E12:E14)</f>
        <v>220766.48</v>
      </c>
    </row>
    <row r="12" spans="2:12">
      <c r="B12" s="183" t="s">
        <v>4</v>
      </c>
      <c r="C12" s="184" t="s">
        <v>5</v>
      </c>
      <c r="D12" s="289">
        <v>227778.77</v>
      </c>
      <c r="E12" s="245">
        <v>220766.48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227778.77</v>
      </c>
      <c r="E21" s="150">
        <f>E11-E17</f>
        <v>220766.48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122546.98</v>
      </c>
      <c r="E26" s="235">
        <f>D21</f>
        <v>227778.77</v>
      </c>
      <c r="G26" s="75"/>
    </row>
    <row r="27" spans="2:11">
      <c r="B27" s="8" t="s">
        <v>17</v>
      </c>
      <c r="C27" s="9" t="s">
        <v>108</v>
      </c>
      <c r="D27" s="322">
        <v>171821.91</v>
      </c>
      <c r="E27" s="270">
        <v>-2264.1600000000003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199951.01</v>
      </c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199951.01</v>
      </c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28129.1</v>
      </c>
      <c r="E32" s="271">
        <v>2264.1600000000003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229.23</v>
      </c>
      <c r="E35" s="272">
        <v>335.07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1246.3699999999999</v>
      </c>
      <c r="E37" s="272">
        <v>1929.0900000000001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26653.5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-13942.85</v>
      </c>
      <c r="E40" s="274">
        <v>-4748.13</v>
      </c>
      <c r="G40" s="75"/>
    </row>
    <row r="41" spans="2:10" ht="13.5" thickBot="1">
      <c r="B41" s="101" t="s">
        <v>37</v>
      </c>
      <c r="C41" s="102" t="s">
        <v>38</v>
      </c>
      <c r="D41" s="326">
        <v>280426.04000000004</v>
      </c>
      <c r="E41" s="150">
        <f>E26+E27+E40</f>
        <v>220766.47999999998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903.33910000000003</v>
      </c>
      <c r="E47" s="298">
        <v>1853.3667</v>
      </c>
      <c r="G47" s="72"/>
    </row>
    <row r="48" spans="2:10">
      <c r="B48" s="196" t="s">
        <v>6</v>
      </c>
      <c r="C48" s="197" t="s">
        <v>41</v>
      </c>
      <c r="D48" s="330">
        <v>2245.7438999999999</v>
      </c>
      <c r="E48" s="151">
        <v>1835.5906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135.66</v>
      </c>
      <c r="E50" s="76">
        <v>122.9</v>
      </c>
      <c r="G50" s="182"/>
    </row>
    <row r="51" spans="2:7">
      <c r="B51" s="194" t="s">
        <v>6</v>
      </c>
      <c r="C51" s="195" t="s">
        <v>111</v>
      </c>
      <c r="D51" s="330">
        <v>121.1</v>
      </c>
      <c r="E51" s="76">
        <v>119.96000000000001</v>
      </c>
      <c r="G51" s="182"/>
    </row>
    <row r="52" spans="2:7">
      <c r="B52" s="194" t="s">
        <v>8</v>
      </c>
      <c r="C52" s="195" t="s">
        <v>112</v>
      </c>
      <c r="D52" s="330">
        <v>140.65</v>
      </c>
      <c r="E52" s="76">
        <v>140.20000000000002</v>
      </c>
    </row>
    <row r="53" spans="2:7" ht="12.75" customHeight="1" thickBot="1">
      <c r="B53" s="198" t="s">
        <v>9</v>
      </c>
      <c r="C53" s="199" t="s">
        <v>41</v>
      </c>
      <c r="D53" s="328">
        <v>124.87</v>
      </c>
      <c r="E53" s="275">
        <v>120.27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220766.48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220766.48</v>
      </c>
      <c r="E64" s="82">
        <f>E58</f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220766.48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220766.48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P49"/>
  <sheetViews>
    <sheetView zoomScale="80" zoomScaleNormal="80" workbookViewId="0">
      <selection activeCell="E33" sqref="E33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7" max="8" width="18.7109375" bestFit="1" customWidth="1"/>
    <col min="9" max="9" width="20" customWidth="1"/>
    <col min="10" max="10" width="16.7109375" customWidth="1"/>
    <col min="11" max="11" width="18.85546875" customWidth="1"/>
    <col min="12" max="12" width="16" customWidth="1"/>
    <col min="13" max="13" width="14" customWidth="1"/>
    <col min="16" max="16" width="16.42578125" bestFit="1" customWidth="1"/>
  </cols>
  <sheetData>
    <row r="1" spans="1:13">
      <c r="A1" s="31"/>
      <c r="B1" s="32"/>
      <c r="C1" s="32" t="s">
        <v>89</v>
      </c>
      <c r="D1" s="33"/>
      <c r="E1" s="33"/>
      <c r="F1" s="33"/>
      <c r="G1" s="33"/>
      <c r="H1" s="214"/>
      <c r="I1" s="32"/>
      <c r="J1" s="31"/>
    </row>
    <row r="2" spans="1:13">
      <c r="A2" s="31"/>
      <c r="B2" s="32"/>
      <c r="C2" s="32" t="s">
        <v>90</v>
      </c>
      <c r="D2" s="33"/>
      <c r="E2" s="33"/>
      <c r="F2" s="33"/>
      <c r="G2" s="33"/>
      <c r="H2" s="214"/>
      <c r="I2" s="32"/>
      <c r="J2" s="31"/>
    </row>
    <row r="3" spans="1:13">
      <c r="A3" s="31"/>
      <c r="B3" s="32"/>
      <c r="C3" s="32" t="s">
        <v>91</v>
      </c>
      <c r="D3" s="33"/>
      <c r="E3" s="33"/>
      <c r="F3" s="33"/>
      <c r="G3" s="33"/>
      <c r="H3" s="214"/>
      <c r="I3" s="32"/>
      <c r="J3" s="31"/>
    </row>
    <row r="4" spans="1:13">
      <c r="A4" s="31"/>
      <c r="B4" s="32"/>
      <c r="C4" s="32" t="s">
        <v>92</v>
      </c>
      <c r="D4" s="33"/>
      <c r="E4" s="33"/>
      <c r="F4" s="33"/>
      <c r="G4" s="33"/>
      <c r="H4" s="32"/>
      <c r="I4" s="32"/>
      <c r="J4" s="31"/>
    </row>
    <row r="5" spans="1:13">
      <c r="A5" s="31"/>
      <c r="B5" s="32"/>
      <c r="C5" s="32" t="s">
        <v>263</v>
      </c>
      <c r="D5" s="33"/>
      <c r="E5" s="33"/>
      <c r="F5" s="33"/>
      <c r="G5" s="213"/>
      <c r="H5" s="214"/>
      <c r="I5" s="224"/>
      <c r="J5" s="71"/>
      <c r="K5" s="226"/>
    </row>
    <row r="6" spans="1:13" ht="13.5" thickBot="1">
      <c r="A6" s="31"/>
      <c r="B6" s="32"/>
      <c r="C6" s="32"/>
      <c r="D6" s="33"/>
      <c r="E6" s="33"/>
      <c r="F6" s="33"/>
      <c r="G6" s="213"/>
      <c r="H6" s="214"/>
      <c r="I6" s="224"/>
      <c r="J6" s="71"/>
      <c r="K6" s="72"/>
    </row>
    <row r="7" spans="1:13">
      <c r="A7" s="31"/>
      <c r="B7" s="34"/>
      <c r="C7" s="35"/>
      <c r="D7" s="36"/>
      <c r="E7" s="37"/>
      <c r="F7" s="38"/>
      <c r="G7" s="38"/>
      <c r="H7" s="55"/>
      <c r="I7" s="39"/>
      <c r="J7" s="31"/>
    </row>
    <row r="8" spans="1:13">
      <c r="A8" s="31"/>
      <c r="B8" s="40"/>
      <c r="C8" s="41"/>
      <c r="D8" s="42"/>
      <c r="E8" s="43"/>
      <c r="F8" s="38"/>
      <c r="G8" s="38"/>
      <c r="H8" s="75"/>
      <c r="I8" s="55"/>
      <c r="J8" s="31"/>
    </row>
    <row r="9" spans="1:13">
      <c r="A9" s="31"/>
      <c r="B9" s="40"/>
      <c r="C9" s="41"/>
      <c r="D9" s="261">
        <v>44377</v>
      </c>
      <c r="E9" s="262">
        <v>44742</v>
      </c>
      <c r="F9" s="38"/>
      <c r="G9" s="213"/>
      <c r="H9" s="214"/>
      <c r="I9" s="55"/>
      <c r="J9" s="71"/>
    </row>
    <row r="10" spans="1:13" ht="13.5" thickBot="1">
      <c r="A10" s="31"/>
      <c r="B10" s="44"/>
      <c r="C10" s="45"/>
      <c r="D10" s="46"/>
      <c r="E10" s="47"/>
      <c r="F10" s="38"/>
      <c r="G10" s="213"/>
      <c r="H10" s="214"/>
      <c r="I10" s="55"/>
      <c r="J10" s="71"/>
    </row>
    <row r="11" spans="1:13">
      <c r="A11" s="31"/>
      <c r="B11" s="40"/>
      <c r="C11" s="41"/>
      <c r="D11" s="42"/>
      <c r="E11" s="43"/>
      <c r="F11" s="159"/>
      <c r="G11" s="38"/>
      <c r="H11" s="39"/>
      <c r="I11" s="39"/>
      <c r="J11" s="31"/>
    </row>
    <row r="12" spans="1:13">
      <c r="A12" s="31"/>
      <c r="B12" s="40"/>
      <c r="C12" s="41"/>
      <c r="D12" s="48"/>
      <c r="E12" s="49"/>
      <c r="F12" s="159"/>
      <c r="G12" s="222"/>
      <c r="H12" s="234"/>
      <c r="I12" s="75"/>
      <c r="J12" s="71"/>
      <c r="L12" s="72"/>
    </row>
    <row r="13" spans="1:13">
      <c r="A13" s="31"/>
      <c r="B13" s="50" t="s">
        <v>93</v>
      </c>
      <c r="C13" s="51"/>
      <c r="D13" s="340">
        <v>76810227.719999999</v>
      </c>
      <c r="E13" s="341">
        <v>65548385.829999998</v>
      </c>
      <c r="F13" s="159"/>
      <c r="G13" s="222"/>
      <c r="H13" s="75"/>
      <c r="I13" s="75"/>
      <c r="J13" s="31"/>
      <c r="K13" s="72"/>
      <c r="L13" s="72"/>
    </row>
    <row r="14" spans="1:13">
      <c r="A14" s="31"/>
      <c r="B14" s="50"/>
      <c r="C14" s="51"/>
      <c r="D14" s="53"/>
      <c r="E14" s="54"/>
      <c r="F14" s="159"/>
      <c r="G14" s="73"/>
      <c r="H14" s="160"/>
      <c r="I14" s="55"/>
      <c r="J14" s="31"/>
      <c r="L14" s="72"/>
      <c r="M14" s="72"/>
    </row>
    <row r="15" spans="1:13">
      <c r="A15" s="31"/>
      <c r="B15" s="50"/>
      <c r="C15" s="51"/>
      <c r="D15" s="53"/>
      <c r="E15" s="54"/>
      <c r="F15" s="38"/>
      <c r="G15" s="177"/>
      <c r="H15" s="75"/>
      <c r="I15" s="38"/>
      <c r="J15" s="392"/>
      <c r="K15" s="72"/>
      <c r="L15" s="72"/>
      <c r="M15" s="72"/>
    </row>
    <row r="16" spans="1:13" ht="13.5" thickBot="1">
      <c r="A16" s="31"/>
      <c r="B16" s="50"/>
      <c r="C16" s="51"/>
      <c r="D16" s="53"/>
      <c r="E16" s="54"/>
      <c r="F16" s="38"/>
      <c r="G16" s="177"/>
      <c r="H16" s="72"/>
      <c r="I16" s="31"/>
      <c r="J16" s="31"/>
      <c r="K16" s="232"/>
      <c r="L16" s="72"/>
      <c r="M16" s="72"/>
    </row>
    <row r="17" spans="1:16">
      <c r="A17" s="31"/>
      <c r="B17" s="56"/>
      <c r="C17" s="57"/>
      <c r="D17" s="58"/>
      <c r="E17" s="59"/>
      <c r="F17" s="31"/>
      <c r="G17" s="178"/>
      <c r="H17" s="75"/>
      <c r="I17" s="31"/>
      <c r="J17" s="31"/>
      <c r="K17" s="232"/>
      <c r="L17" s="72"/>
      <c r="M17" s="72"/>
    </row>
    <row r="18" spans="1:16">
      <c r="A18" s="31"/>
      <c r="B18" s="50" t="s">
        <v>94</v>
      </c>
      <c r="C18" s="51"/>
      <c r="D18" s="74">
        <v>10567216.819999998</v>
      </c>
      <c r="E18" s="52">
        <f>SUM('Fundusz Gwarantowany:Generali Z'!E35)</f>
        <v>10759988.299999997</v>
      </c>
      <c r="F18" s="31"/>
      <c r="G18" s="178"/>
      <c r="H18" s="393"/>
      <c r="I18" s="71"/>
      <c r="J18" s="70"/>
      <c r="K18" s="232"/>
      <c r="L18" s="72"/>
    </row>
    <row r="19" spans="1:16">
      <c r="A19" s="31"/>
      <c r="B19" s="50"/>
      <c r="C19" s="51"/>
      <c r="D19" s="53"/>
      <c r="E19" s="54"/>
      <c r="F19" s="31"/>
      <c r="G19" s="178"/>
      <c r="H19" s="75"/>
      <c r="I19" s="71"/>
      <c r="J19" s="31"/>
      <c r="K19" s="233"/>
      <c r="L19" s="72"/>
      <c r="M19" s="72"/>
    </row>
    <row r="20" spans="1:16" ht="13.5" thickBot="1">
      <c r="A20" s="31"/>
      <c r="B20" s="60"/>
      <c r="C20" s="61"/>
      <c r="D20" s="62"/>
      <c r="E20" s="63"/>
      <c r="F20" s="31"/>
      <c r="G20" s="71"/>
      <c r="H20" s="39"/>
      <c r="I20" s="31"/>
      <c r="J20" s="71"/>
      <c r="K20" s="286"/>
      <c r="L20" s="155"/>
      <c r="M20" s="72"/>
      <c r="N20" s="72"/>
      <c r="O20" s="72"/>
      <c r="P20" s="250"/>
    </row>
    <row r="21" spans="1:16">
      <c r="A21" s="31"/>
      <c r="B21" s="50"/>
      <c r="C21" s="51"/>
      <c r="D21" s="53"/>
      <c r="E21" s="54"/>
      <c r="F21" s="31"/>
      <c r="G21" s="31"/>
      <c r="H21" s="234"/>
      <c r="I21" s="256"/>
      <c r="J21" s="256"/>
      <c r="K21" s="286"/>
      <c r="L21" s="155"/>
      <c r="M21" s="72"/>
      <c r="N21" s="72"/>
      <c r="O21" s="72"/>
      <c r="P21" s="250"/>
    </row>
    <row r="22" spans="1:16">
      <c r="A22" s="31"/>
      <c r="B22" s="50"/>
      <c r="C22" s="51"/>
      <c r="D22" s="53"/>
      <c r="E22" s="54"/>
      <c r="F22" s="31"/>
      <c r="G22" s="31"/>
      <c r="H22" s="75"/>
      <c r="I22" s="257"/>
      <c r="J22" s="256"/>
      <c r="K22" s="286"/>
      <c r="L22" s="155"/>
      <c r="M22" s="72"/>
      <c r="N22" s="72"/>
      <c r="O22" s="72"/>
      <c r="P22" s="250"/>
    </row>
    <row r="23" spans="1:16">
      <c r="A23" s="31"/>
      <c r="B23" s="50" t="s">
        <v>95</v>
      </c>
      <c r="C23" s="51"/>
      <c r="D23" s="53">
        <v>66243010.899999999</v>
      </c>
      <c r="E23" s="54">
        <f>E13-E18</f>
        <v>54788397.530000001</v>
      </c>
      <c r="F23" s="31"/>
      <c r="G23" s="73"/>
      <c r="H23" s="160"/>
      <c r="I23" s="256"/>
      <c r="J23" s="256"/>
      <c r="K23" s="286"/>
      <c r="L23" s="155"/>
      <c r="M23" s="72"/>
      <c r="N23" s="72"/>
      <c r="O23" s="72"/>
      <c r="P23" s="250"/>
    </row>
    <row r="24" spans="1:16">
      <c r="A24" s="31"/>
      <c r="B24" s="40"/>
      <c r="C24" s="41"/>
      <c r="D24" s="48"/>
      <c r="E24" s="49"/>
      <c r="F24" s="31"/>
      <c r="G24" s="31"/>
      <c r="H24" s="75"/>
      <c r="I24" s="256"/>
      <c r="J24" s="256"/>
      <c r="K24" s="286"/>
      <c r="L24" s="155"/>
      <c r="M24" s="72"/>
      <c r="N24" s="72"/>
      <c r="O24" s="72"/>
      <c r="P24" s="250"/>
    </row>
    <row r="25" spans="1:16">
      <c r="A25" s="31"/>
      <c r="B25" s="40"/>
      <c r="C25" s="41"/>
      <c r="D25" s="48"/>
      <c r="E25" s="49"/>
      <c r="F25" s="31"/>
      <c r="G25" s="31"/>
      <c r="H25" s="72"/>
      <c r="I25" s="257"/>
      <c r="J25" s="256"/>
      <c r="K25" s="286"/>
      <c r="L25" s="155"/>
      <c r="M25" s="72"/>
      <c r="N25" s="72"/>
      <c r="O25" s="72"/>
      <c r="P25" s="72"/>
    </row>
    <row r="26" spans="1:16" ht="13.5" thickBot="1">
      <c r="A26" s="31"/>
      <c r="B26" s="44"/>
      <c r="C26" s="45"/>
      <c r="D26" s="64"/>
      <c r="E26" s="65"/>
      <c r="F26" s="31"/>
      <c r="G26" s="73"/>
      <c r="H26" s="75"/>
      <c r="I26" s="257"/>
      <c r="J26" s="256"/>
      <c r="K26" s="286"/>
      <c r="L26" s="155"/>
    </row>
    <row r="27" spans="1:16">
      <c r="G27" s="31"/>
      <c r="H27" s="39"/>
      <c r="I27" s="339"/>
      <c r="J27" s="72"/>
      <c r="K27" s="286"/>
    </row>
    <row r="28" spans="1:16">
      <c r="D28" s="72"/>
      <c r="E28" s="67"/>
      <c r="G28" s="31"/>
      <c r="H28" s="234"/>
    </row>
    <row r="29" spans="1:16">
      <c r="D29" s="72"/>
      <c r="H29" s="75"/>
      <c r="I29" s="72"/>
    </row>
    <row r="30" spans="1:16">
      <c r="D30" s="72"/>
      <c r="E30" s="72"/>
      <c r="G30" s="72"/>
      <c r="H30" s="160"/>
      <c r="I30" s="72"/>
      <c r="J30" s="67"/>
    </row>
    <row r="31" spans="1:16">
      <c r="D31" s="72"/>
      <c r="E31" s="72"/>
      <c r="G31" s="72"/>
      <c r="H31" s="72"/>
      <c r="I31" s="155"/>
      <c r="J31" s="182"/>
    </row>
    <row r="32" spans="1:16">
      <c r="D32" s="72"/>
      <c r="E32" s="72"/>
      <c r="G32" s="72"/>
      <c r="H32" s="72"/>
      <c r="I32" s="72"/>
    </row>
    <row r="33" spans="4:9">
      <c r="D33" s="72"/>
      <c r="E33" s="72"/>
      <c r="G33" s="72"/>
      <c r="H33" s="170"/>
    </row>
    <row r="34" spans="4:9">
      <c r="D34" s="72"/>
      <c r="E34" s="72"/>
      <c r="G34" s="72"/>
      <c r="H34" s="72"/>
      <c r="I34" s="182"/>
    </row>
    <row r="35" spans="4:9">
      <c r="D35" s="72"/>
      <c r="E35" s="72"/>
      <c r="G35" s="72"/>
      <c r="H35" s="72"/>
    </row>
    <row r="36" spans="4:9">
      <c r="D36" s="72"/>
      <c r="G36" s="72"/>
      <c r="H36" s="72"/>
    </row>
    <row r="37" spans="4:9">
      <c r="D37" s="72"/>
      <c r="G37" s="72"/>
      <c r="H37" s="72"/>
    </row>
    <row r="38" spans="4:9">
      <c r="D38" s="72"/>
      <c r="E38" s="72"/>
      <c r="G38" s="72"/>
      <c r="H38" s="72"/>
      <c r="I38" s="182"/>
    </row>
    <row r="39" spans="4:9">
      <c r="D39" s="72"/>
      <c r="E39" s="72"/>
      <c r="G39" s="72"/>
    </row>
    <row r="40" spans="4:9">
      <c r="D40" s="72"/>
      <c r="E40" s="72"/>
      <c r="G40" s="72"/>
    </row>
    <row r="41" spans="4:9">
      <c r="D41" s="72"/>
      <c r="E41" s="72"/>
      <c r="G41" s="72"/>
    </row>
    <row r="42" spans="4:9">
      <c r="E42" s="72"/>
      <c r="G42" s="72"/>
    </row>
    <row r="43" spans="4:9">
      <c r="E43" s="72"/>
      <c r="G43" s="72"/>
    </row>
    <row r="44" spans="4:9">
      <c r="E44" s="72"/>
    </row>
    <row r="45" spans="4:9">
      <c r="D45" s="72"/>
      <c r="E45" s="72"/>
    </row>
    <row r="46" spans="4:9">
      <c r="E46" s="72"/>
    </row>
    <row r="48" spans="4:9">
      <c r="E48" s="72"/>
    </row>
    <row r="49" spans="5:5">
      <c r="E49" s="72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9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262</v>
      </c>
      <c r="C6" s="398"/>
      <c r="D6" s="398"/>
      <c r="E6" s="398"/>
    </row>
    <row r="7" spans="2:12" ht="14.25">
      <c r="B7" s="343"/>
      <c r="C7" s="343"/>
      <c r="D7" s="343"/>
      <c r="E7" s="34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344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/>
      <c r="E11" s="240">
        <f>SUM(E12:E14)</f>
        <v>422868.72000000003</v>
      </c>
      <c r="H11" s="72"/>
    </row>
    <row r="12" spans="2:12">
      <c r="B12" s="183" t="s">
        <v>4</v>
      </c>
      <c r="C12" s="243" t="s">
        <v>5</v>
      </c>
      <c r="D12" s="289"/>
      <c r="E12" s="245">
        <f>314698.08+107833.82</f>
        <v>422531.9</v>
      </c>
      <c r="H12" s="72"/>
    </row>
    <row r="13" spans="2:12">
      <c r="B13" s="183" t="s">
        <v>6</v>
      </c>
      <c r="C13" s="243" t="s">
        <v>7</v>
      </c>
      <c r="D13" s="290"/>
      <c r="E13" s="246"/>
      <c r="H13" s="72"/>
    </row>
    <row r="14" spans="2:12">
      <c r="B14" s="183" t="s">
        <v>8</v>
      </c>
      <c r="C14" s="243" t="s">
        <v>10</v>
      </c>
      <c r="D14" s="290"/>
      <c r="E14" s="246">
        <f>E15</f>
        <v>336.82</v>
      </c>
      <c r="H14" s="72"/>
    </row>
    <row r="15" spans="2:12">
      <c r="B15" s="183" t="s">
        <v>103</v>
      </c>
      <c r="C15" s="243" t="s">
        <v>11</v>
      </c>
      <c r="D15" s="290"/>
      <c r="E15" s="246">
        <v>336.82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7">
      <c r="B17" s="8" t="s">
        <v>13</v>
      </c>
      <c r="C17" s="208" t="s">
        <v>65</v>
      </c>
      <c r="D17" s="292"/>
      <c r="E17" s="248">
        <f>E18</f>
        <v>397.07</v>
      </c>
      <c r="H17" s="72"/>
    </row>
    <row r="18" spans="2:17">
      <c r="B18" s="183" t="s">
        <v>4</v>
      </c>
      <c r="C18" s="243" t="s">
        <v>11</v>
      </c>
      <c r="D18" s="291"/>
      <c r="E18" s="247">
        <v>397.07</v>
      </c>
      <c r="H18" s="72"/>
    </row>
    <row r="19" spans="2:17" ht="15" customHeight="1">
      <c r="B19" s="183" t="s">
        <v>6</v>
      </c>
      <c r="C19" s="243" t="s">
        <v>105</v>
      </c>
      <c r="D19" s="290"/>
      <c r="E19" s="246"/>
    </row>
    <row r="20" spans="2:17" ht="13.5" thickBot="1">
      <c r="B20" s="188" t="s">
        <v>8</v>
      </c>
      <c r="C20" s="189" t="s">
        <v>14</v>
      </c>
      <c r="D20" s="293"/>
      <c r="E20" s="241"/>
    </row>
    <row r="21" spans="2:17" ht="13.5" thickBot="1">
      <c r="B21" s="407" t="s">
        <v>107</v>
      </c>
      <c r="C21" s="408"/>
      <c r="D21" s="294"/>
      <c r="E21" s="150">
        <f>E11-E17</f>
        <v>422471.65</v>
      </c>
      <c r="F21" s="78"/>
      <c r="G21" s="78"/>
      <c r="H21" s="170"/>
      <c r="J21" s="228"/>
      <c r="K21" s="170"/>
    </row>
    <row r="22" spans="2:17">
      <c r="B22" s="3"/>
      <c r="C22" s="6"/>
      <c r="D22" s="7"/>
      <c r="E22" s="7"/>
      <c r="G22" s="72"/>
    </row>
    <row r="23" spans="2:17" ht="13.5">
      <c r="B23" s="400" t="s">
        <v>101</v>
      </c>
      <c r="C23" s="409"/>
      <c r="D23" s="409"/>
      <c r="E23" s="409"/>
      <c r="G23" s="72"/>
    </row>
    <row r="24" spans="2:17" ht="16.5" customHeight="1" thickBot="1">
      <c r="B24" s="399" t="s">
        <v>102</v>
      </c>
      <c r="C24" s="410"/>
      <c r="D24" s="410"/>
      <c r="E24" s="410"/>
    </row>
    <row r="25" spans="2:17" ht="13.5" thickBot="1">
      <c r="B25" s="344"/>
      <c r="C25" s="190" t="s">
        <v>2</v>
      </c>
      <c r="D25" s="282" t="s">
        <v>246</v>
      </c>
      <c r="E25" s="253" t="s">
        <v>259</v>
      </c>
    </row>
    <row r="26" spans="2:17">
      <c r="B26" s="97" t="s">
        <v>15</v>
      </c>
      <c r="C26" s="98" t="s">
        <v>16</v>
      </c>
      <c r="D26" s="321"/>
      <c r="E26" s="235">
        <f>D21</f>
        <v>0</v>
      </c>
      <c r="G26" s="75"/>
    </row>
    <row r="27" spans="2:17">
      <c r="B27" s="8" t="s">
        <v>17</v>
      </c>
      <c r="C27" s="9" t="s">
        <v>108</v>
      </c>
      <c r="D27" s="322"/>
      <c r="E27" s="270">
        <v>422543.07</v>
      </c>
      <c r="F27" s="72"/>
      <c r="G27" s="251"/>
      <c r="H27" s="250"/>
      <c r="I27" s="72"/>
      <c r="J27" s="75"/>
    </row>
    <row r="28" spans="2:17">
      <c r="B28" s="8" t="s">
        <v>18</v>
      </c>
      <c r="C28" s="9" t="s">
        <v>19</v>
      </c>
      <c r="D28" s="322"/>
      <c r="E28" s="271">
        <v>438047.78</v>
      </c>
      <c r="F28" s="72"/>
      <c r="G28" s="250"/>
      <c r="H28" s="250"/>
      <c r="I28" s="72"/>
      <c r="J28" s="75"/>
    </row>
    <row r="29" spans="2:17">
      <c r="B29" s="191" t="s">
        <v>4</v>
      </c>
      <c r="C29" s="184" t="s">
        <v>20</v>
      </c>
      <c r="D29" s="323"/>
      <c r="E29" s="272">
        <v>438047.78</v>
      </c>
      <c r="F29" s="72"/>
      <c r="G29" s="250"/>
      <c r="H29" s="250"/>
      <c r="I29" s="72"/>
      <c r="J29" s="75"/>
    </row>
    <row r="30" spans="2:17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  <c r="Q30" s="255"/>
    </row>
    <row r="31" spans="2:17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7">
      <c r="B32" s="94" t="s">
        <v>23</v>
      </c>
      <c r="C32" s="10" t="s">
        <v>24</v>
      </c>
      <c r="D32" s="322"/>
      <c r="E32" s="271">
        <v>15504.71</v>
      </c>
      <c r="F32" s="72"/>
      <c r="G32" s="251"/>
      <c r="H32" s="250"/>
      <c r="I32" s="72"/>
      <c r="J32" s="75"/>
    </row>
    <row r="33" spans="2:17">
      <c r="B33" s="191" t="s">
        <v>4</v>
      </c>
      <c r="C33" s="184" t="s">
        <v>25</v>
      </c>
      <c r="D33" s="323"/>
      <c r="E33" s="272">
        <v>15274.24</v>
      </c>
      <c r="F33" s="72"/>
      <c r="G33" s="250"/>
      <c r="H33" s="250"/>
      <c r="I33" s="72"/>
      <c r="J33" s="75"/>
    </row>
    <row r="34" spans="2:17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  <c r="Q34" s="182"/>
    </row>
    <row r="35" spans="2:17">
      <c r="B35" s="191" t="s">
        <v>8</v>
      </c>
      <c r="C35" s="184" t="s">
        <v>27</v>
      </c>
      <c r="D35" s="323"/>
      <c r="E35" s="272">
        <v>230.47</v>
      </c>
      <c r="F35" s="72"/>
      <c r="G35" s="250"/>
      <c r="H35" s="250"/>
      <c r="I35" s="72"/>
      <c r="J35" s="75"/>
    </row>
    <row r="36" spans="2:17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7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7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7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7" ht="13.5" thickBot="1">
      <c r="B40" s="99" t="s">
        <v>35</v>
      </c>
      <c r="C40" s="100" t="s">
        <v>36</v>
      </c>
      <c r="D40" s="325"/>
      <c r="E40" s="274">
        <v>-71.42</v>
      </c>
      <c r="G40" s="75"/>
    </row>
    <row r="41" spans="2:17" ht="13.5" thickBot="1">
      <c r="B41" s="101" t="s">
        <v>37</v>
      </c>
      <c r="C41" s="102" t="s">
        <v>38</v>
      </c>
      <c r="D41" s="326"/>
      <c r="E41" s="150">
        <f>E26+E27+E40</f>
        <v>422471.65</v>
      </c>
      <c r="F41" s="78"/>
      <c r="G41" s="75"/>
    </row>
    <row r="42" spans="2:17">
      <c r="B42" s="95"/>
      <c r="C42" s="95"/>
      <c r="D42" s="96"/>
      <c r="E42" s="96"/>
      <c r="F42" s="78"/>
      <c r="G42" s="67"/>
    </row>
    <row r="43" spans="2:17" ht="13.5">
      <c r="B43" s="401" t="s">
        <v>60</v>
      </c>
      <c r="C43" s="402"/>
      <c r="D43" s="402"/>
      <c r="E43" s="402"/>
      <c r="G43" s="72"/>
    </row>
    <row r="44" spans="2:17" ht="15.75" customHeight="1" thickBot="1">
      <c r="B44" s="399" t="s">
        <v>118</v>
      </c>
      <c r="C44" s="403"/>
      <c r="D44" s="403"/>
      <c r="E44" s="403"/>
      <c r="G44" s="72"/>
    </row>
    <row r="45" spans="2:17" ht="13.5" thickBot="1">
      <c r="B45" s="344"/>
      <c r="C45" s="28" t="s">
        <v>39</v>
      </c>
      <c r="D45" s="282" t="s">
        <v>246</v>
      </c>
      <c r="E45" s="253" t="s">
        <v>259</v>
      </c>
      <c r="G45" s="72"/>
      <c r="H45" s="390"/>
      <c r="I45" s="390"/>
    </row>
    <row r="46" spans="2:17">
      <c r="B46" s="12" t="s">
        <v>18</v>
      </c>
      <c r="C46" s="29" t="s">
        <v>109</v>
      </c>
      <c r="D46" s="103"/>
      <c r="E46" s="27"/>
      <c r="G46" s="72"/>
      <c r="H46" s="390"/>
      <c r="I46" s="390"/>
    </row>
    <row r="47" spans="2:17">
      <c r="B47" s="194" t="s">
        <v>4</v>
      </c>
      <c r="C47" s="195" t="s">
        <v>40</v>
      </c>
      <c r="D47" s="330"/>
      <c r="E47" s="389" t="s">
        <v>120</v>
      </c>
      <c r="G47" s="72"/>
    </row>
    <row r="48" spans="2:17">
      <c r="B48" s="196" t="s">
        <v>6</v>
      </c>
      <c r="C48" s="197" t="s">
        <v>41</v>
      </c>
      <c r="D48" s="330"/>
      <c r="E48" s="364">
        <v>42695.861100000002</v>
      </c>
      <c r="G48" s="204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/>
      <c r="E50" s="391" t="s">
        <v>120</v>
      </c>
      <c r="G50" s="182"/>
    </row>
    <row r="51" spans="2:7">
      <c r="B51" s="194" t="s">
        <v>6</v>
      </c>
      <c r="C51" s="195" t="s">
        <v>111</v>
      </c>
      <c r="D51" s="330"/>
      <c r="E51" s="296">
        <v>8.8902000000000001</v>
      </c>
      <c r="G51" s="182"/>
    </row>
    <row r="52" spans="2:7">
      <c r="B52" s="194" t="s">
        <v>8</v>
      </c>
      <c r="C52" s="195" t="s">
        <v>112</v>
      </c>
      <c r="D52" s="330"/>
      <c r="E52" s="296">
        <v>10.0159</v>
      </c>
    </row>
    <row r="53" spans="2:7" ht="13.5" thickBot="1">
      <c r="B53" s="198" t="s">
        <v>9</v>
      </c>
      <c r="C53" s="199" t="s">
        <v>41</v>
      </c>
      <c r="D53" s="328"/>
      <c r="E53" s="275">
        <v>9.8948999999999998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422531.9</v>
      </c>
      <c r="E58" s="30">
        <f>D58/E21</f>
        <v>1.0001426131197206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f>D62/E21</f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v>314698.08</v>
      </c>
      <c r="E64" s="82">
        <f>D64/E21</f>
        <v>0.74489750969088697</v>
      </c>
    </row>
    <row r="65" spans="2:8">
      <c r="B65" s="20" t="s">
        <v>33</v>
      </c>
      <c r="C65" s="21" t="s">
        <v>115</v>
      </c>
      <c r="D65" s="81">
        <v>0</v>
      </c>
      <c r="E65" s="82">
        <v>0</v>
      </c>
    </row>
    <row r="66" spans="2:8">
      <c r="B66" s="20" t="s">
        <v>50</v>
      </c>
      <c r="C66" s="21" t="s">
        <v>51</v>
      </c>
      <c r="D66" s="81">
        <v>0</v>
      </c>
      <c r="E66" s="82">
        <v>0</v>
      </c>
    </row>
    <row r="67" spans="2:8">
      <c r="B67" s="13" t="s">
        <v>52</v>
      </c>
      <c r="C67" s="14" t="s">
        <v>53</v>
      </c>
      <c r="D67" s="79">
        <v>0</v>
      </c>
      <c r="E67" s="80">
        <v>0</v>
      </c>
      <c r="G67" s="72"/>
    </row>
    <row r="68" spans="2:8">
      <c r="B68" s="13" t="s">
        <v>54</v>
      </c>
      <c r="C68" s="14" t="s">
        <v>55</v>
      </c>
      <c r="D68" s="79">
        <v>0</v>
      </c>
      <c r="E68" s="80">
        <v>0</v>
      </c>
      <c r="G68" s="72"/>
    </row>
    <row r="69" spans="2:8">
      <c r="B69" s="13" t="s">
        <v>56</v>
      </c>
      <c r="C69" s="14" t="s">
        <v>57</v>
      </c>
      <c r="D69" s="329">
        <v>107833.82</v>
      </c>
      <c r="E69" s="80">
        <f>D69/E21</f>
        <v>0.25524510342883361</v>
      </c>
    </row>
    <row r="70" spans="2:8">
      <c r="B70" s="114" t="s">
        <v>58</v>
      </c>
      <c r="C70" s="115" t="s">
        <v>59</v>
      </c>
      <c r="D70" s="116">
        <v>0</v>
      </c>
      <c r="E70" s="117">
        <v>0</v>
      </c>
    </row>
    <row r="71" spans="2:8">
      <c r="B71" s="12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8">
      <c r="B72" s="118" t="s">
        <v>60</v>
      </c>
      <c r="C72" s="119" t="s">
        <v>63</v>
      </c>
      <c r="D72" s="120">
        <f>E14</f>
        <v>336.82</v>
      </c>
      <c r="E72" s="121">
        <f>D72/E21</f>
        <v>7.9726059724954316E-4</v>
      </c>
    </row>
    <row r="73" spans="2:8">
      <c r="B73" s="22" t="s">
        <v>62</v>
      </c>
      <c r="C73" s="23" t="s">
        <v>65</v>
      </c>
      <c r="D73" s="24">
        <f>E17</f>
        <v>397.07</v>
      </c>
      <c r="E73" s="25">
        <f>D73/E21</f>
        <v>9.3987371697012089E-4</v>
      </c>
    </row>
    <row r="74" spans="2:8">
      <c r="B74" s="122" t="s">
        <v>64</v>
      </c>
      <c r="C74" s="123" t="s">
        <v>66</v>
      </c>
      <c r="D74" s="124">
        <f>D58+D71+D72-D73</f>
        <v>422471.65</v>
      </c>
      <c r="E74" s="66">
        <f>E58+E71+E72-E73</f>
        <v>1</v>
      </c>
    </row>
    <row r="75" spans="2:8">
      <c r="B75" s="13" t="s">
        <v>4</v>
      </c>
      <c r="C75" s="14" t="s">
        <v>67</v>
      </c>
      <c r="D75" s="79">
        <f>D74-D77</f>
        <v>422471.65</v>
      </c>
      <c r="E75" s="80">
        <f>D75/E21</f>
        <v>1</v>
      </c>
      <c r="G75" s="72"/>
      <c r="H75" s="182"/>
    </row>
    <row r="76" spans="2:8">
      <c r="B76" s="13" t="s">
        <v>6</v>
      </c>
      <c r="C76" s="14" t="s">
        <v>116</v>
      </c>
      <c r="D76" s="79">
        <v>0</v>
      </c>
      <c r="E76" s="80">
        <f>D76/E21</f>
        <v>0</v>
      </c>
      <c r="G76" s="72"/>
      <c r="H76" s="182"/>
    </row>
    <row r="77" spans="2:8" ht="13.5" thickBot="1">
      <c r="B77" s="15" t="s">
        <v>8</v>
      </c>
      <c r="C77" s="16" t="s">
        <v>117</v>
      </c>
      <c r="D77" s="83">
        <v>0</v>
      </c>
      <c r="E77" s="84">
        <f>D77/E21</f>
        <v>0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Q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5.71093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137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14081900.889999999</v>
      </c>
      <c r="E11" s="240">
        <f>SUM(E12:E14)</f>
        <v>11198048.880000001</v>
      </c>
    </row>
    <row r="12" spans="2:12">
      <c r="B12" s="183" t="s">
        <v>4</v>
      </c>
      <c r="C12" s="243" t="s">
        <v>5</v>
      </c>
      <c r="D12" s="289">
        <v>14077559.609999998</v>
      </c>
      <c r="E12" s="245">
        <f>10850245.46+340480.82-220.67</f>
        <v>11190505.610000001</v>
      </c>
      <c r="H12" s="72"/>
    </row>
    <row r="13" spans="2:12">
      <c r="B13" s="183" t="s">
        <v>6</v>
      </c>
      <c r="C13" s="243" t="s">
        <v>7</v>
      </c>
      <c r="D13" s="290">
        <v>13.31</v>
      </c>
      <c r="E13" s="246">
        <v>144.69</v>
      </c>
      <c r="H13" s="72"/>
    </row>
    <row r="14" spans="2:12">
      <c r="B14" s="183" t="s">
        <v>8</v>
      </c>
      <c r="C14" s="243" t="s">
        <v>10</v>
      </c>
      <c r="D14" s="290">
        <v>4327.97</v>
      </c>
      <c r="E14" s="246">
        <f>E15</f>
        <v>7398.58</v>
      </c>
      <c r="H14" s="72"/>
    </row>
    <row r="15" spans="2:12">
      <c r="B15" s="183" t="s">
        <v>103</v>
      </c>
      <c r="C15" s="243" t="s">
        <v>11</v>
      </c>
      <c r="D15" s="290">
        <v>4327.97</v>
      </c>
      <c r="E15" s="246">
        <v>7398.58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7">
      <c r="B17" s="8" t="s">
        <v>13</v>
      </c>
      <c r="C17" s="208" t="s">
        <v>65</v>
      </c>
      <c r="D17" s="292">
        <v>2010.13</v>
      </c>
      <c r="E17" s="248">
        <f>E18</f>
        <v>3499.19</v>
      </c>
      <c r="H17" s="72"/>
    </row>
    <row r="18" spans="2:17">
      <c r="B18" s="183" t="s">
        <v>4</v>
      </c>
      <c r="C18" s="243" t="s">
        <v>11</v>
      </c>
      <c r="D18" s="291">
        <v>2010.13</v>
      </c>
      <c r="E18" s="247">
        <v>3499.19</v>
      </c>
    </row>
    <row r="19" spans="2:17" ht="15" customHeight="1">
      <c r="B19" s="183" t="s">
        <v>6</v>
      </c>
      <c r="C19" s="243" t="s">
        <v>105</v>
      </c>
      <c r="D19" s="290"/>
      <c r="E19" s="246"/>
    </row>
    <row r="20" spans="2:17" ht="13.5" thickBot="1">
      <c r="B20" s="188" t="s">
        <v>8</v>
      </c>
      <c r="C20" s="189" t="s">
        <v>14</v>
      </c>
      <c r="D20" s="293"/>
      <c r="E20" s="241"/>
    </row>
    <row r="21" spans="2:17" ht="13.5" thickBot="1">
      <c r="B21" s="407" t="s">
        <v>107</v>
      </c>
      <c r="C21" s="408"/>
      <c r="D21" s="294">
        <v>14079890.759999998</v>
      </c>
      <c r="E21" s="150">
        <f>E11-E17</f>
        <v>11194549.690000001</v>
      </c>
      <c r="F21" s="78"/>
      <c r="G21" s="78"/>
      <c r="H21" s="170"/>
      <c r="J21" s="228"/>
      <c r="K21" s="170"/>
    </row>
    <row r="22" spans="2:17">
      <c r="B22" s="3"/>
      <c r="C22" s="6"/>
      <c r="D22" s="7"/>
      <c r="E22" s="276"/>
      <c r="G22" s="72"/>
    </row>
    <row r="23" spans="2:17" ht="13.5">
      <c r="B23" s="400" t="s">
        <v>101</v>
      </c>
      <c r="C23" s="409"/>
      <c r="D23" s="409"/>
      <c r="E23" s="409"/>
      <c r="G23" s="72"/>
    </row>
    <row r="24" spans="2:17" ht="15.75" customHeight="1" thickBot="1">
      <c r="B24" s="399" t="s">
        <v>102</v>
      </c>
      <c r="C24" s="410"/>
      <c r="D24" s="410"/>
      <c r="E24" s="410"/>
    </row>
    <row r="25" spans="2:17" ht="13.5" thickBot="1">
      <c r="B25" s="344"/>
      <c r="C25" s="190" t="s">
        <v>2</v>
      </c>
      <c r="D25" s="282" t="s">
        <v>246</v>
      </c>
      <c r="E25" s="253" t="s">
        <v>259</v>
      </c>
      <c r="G25" s="179"/>
      <c r="K25" s="182"/>
      <c r="Q25" s="182"/>
    </row>
    <row r="26" spans="2:17">
      <c r="B26" s="97" t="s">
        <v>15</v>
      </c>
      <c r="C26" s="98" t="s">
        <v>16</v>
      </c>
      <c r="D26" s="321">
        <v>14489533.250000002</v>
      </c>
      <c r="E26" s="235">
        <f>D21</f>
        <v>14079890.759999998</v>
      </c>
      <c r="G26" s="75"/>
    </row>
    <row r="27" spans="2:17">
      <c r="B27" s="8" t="s">
        <v>17</v>
      </c>
      <c r="C27" s="9" t="s">
        <v>108</v>
      </c>
      <c r="D27" s="322">
        <v>-938548.21999999974</v>
      </c>
      <c r="E27" s="270">
        <v>-347886.66000000009</v>
      </c>
      <c r="F27" s="72"/>
      <c r="G27" s="155"/>
      <c r="H27" s="284"/>
      <c r="I27" s="284"/>
      <c r="J27" s="217"/>
    </row>
    <row r="28" spans="2:17">
      <c r="B28" s="8" t="s">
        <v>18</v>
      </c>
      <c r="C28" s="9" t="s">
        <v>19</v>
      </c>
      <c r="D28" s="322">
        <v>501151.54000000004</v>
      </c>
      <c r="E28" s="271">
        <v>500304.66</v>
      </c>
      <c r="F28" s="72"/>
      <c r="G28" s="155"/>
      <c r="H28" s="284"/>
      <c r="I28" s="284"/>
      <c r="J28" s="217"/>
    </row>
    <row r="29" spans="2:17">
      <c r="B29" s="191" t="s">
        <v>4</v>
      </c>
      <c r="C29" s="184" t="s">
        <v>20</v>
      </c>
      <c r="D29" s="323">
        <v>469028.93000000005</v>
      </c>
      <c r="E29" s="272">
        <v>436165.31</v>
      </c>
      <c r="F29" s="72"/>
      <c r="G29" s="155"/>
      <c r="H29" s="284"/>
      <c r="I29" s="284"/>
      <c r="J29" s="217"/>
    </row>
    <row r="30" spans="2:17">
      <c r="B30" s="191" t="s">
        <v>6</v>
      </c>
      <c r="C30" s="184" t="s">
        <v>21</v>
      </c>
      <c r="D30" s="323"/>
      <c r="E30" s="272"/>
      <c r="F30" s="72"/>
      <c r="G30" s="155"/>
      <c r="H30" s="284"/>
      <c r="I30" s="284"/>
      <c r="J30" s="217"/>
    </row>
    <row r="31" spans="2:17">
      <c r="B31" s="191" t="s">
        <v>8</v>
      </c>
      <c r="C31" s="184" t="s">
        <v>22</v>
      </c>
      <c r="D31" s="323">
        <v>32122.61</v>
      </c>
      <c r="E31" s="272">
        <v>64139.35</v>
      </c>
      <c r="F31" s="72"/>
      <c r="G31" s="155"/>
      <c r="H31" s="284"/>
      <c r="I31" s="284"/>
      <c r="J31" s="217"/>
    </row>
    <row r="32" spans="2:17">
      <c r="B32" s="94" t="s">
        <v>23</v>
      </c>
      <c r="C32" s="10" t="s">
        <v>24</v>
      </c>
      <c r="D32" s="322">
        <v>1439699.7599999998</v>
      </c>
      <c r="E32" s="271">
        <v>848191.32000000007</v>
      </c>
      <c r="F32" s="72"/>
      <c r="G32" s="155"/>
      <c r="H32" s="284"/>
      <c r="I32" s="284"/>
      <c r="J32" s="217"/>
    </row>
    <row r="33" spans="2:10">
      <c r="B33" s="191" t="s">
        <v>4</v>
      </c>
      <c r="C33" s="184" t="s">
        <v>25</v>
      </c>
      <c r="D33" s="323">
        <v>1107757.6499999999</v>
      </c>
      <c r="E33" s="272">
        <v>642466.63</v>
      </c>
      <c r="F33" s="72"/>
      <c r="G33" s="155"/>
      <c r="H33" s="284"/>
      <c r="I33" s="284"/>
      <c r="J33" s="217"/>
    </row>
    <row r="34" spans="2:10">
      <c r="B34" s="191" t="s">
        <v>6</v>
      </c>
      <c r="C34" s="184" t="s">
        <v>26</v>
      </c>
      <c r="D34" s="323">
        <v>134089.19</v>
      </c>
      <c r="E34" s="272">
        <v>62184.66</v>
      </c>
      <c r="F34" s="72"/>
      <c r="G34" s="155"/>
      <c r="H34" s="284"/>
      <c r="I34" s="284"/>
      <c r="J34" s="217"/>
    </row>
    <row r="35" spans="2:10">
      <c r="B35" s="191" t="s">
        <v>8</v>
      </c>
      <c r="C35" s="184" t="s">
        <v>27</v>
      </c>
      <c r="D35" s="323">
        <v>34942.75</v>
      </c>
      <c r="E35" s="272">
        <v>32709.75</v>
      </c>
      <c r="F35" s="72"/>
      <c r="G35" s="155"/>
      <c r="H35" s="284"/>
      <c r="I35" s="284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84"/>
      <c r="I36" s="284"/>
      <c r="J36" s="217"/>
    </row>
    <row r="37" spans="2:10" ht="25.5">
      <c r="B37" s="191" t="s">
        <v>29</v>
      </c>
      <c r="C37" s="184" t="s">
        <v>30</v>
      </c>
      <c r="D37" s="323">
        <v>108901</v>
      </c>
      <c r="E37" s="272">
        <v>90744.900000000009</v>
      </c>
      <c r="F37" s="72"/>
      <c r="G37" s="155"/>
      <c r="H37" s="284"/>
      <c r="I37" s="284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84"/>
      <c r="I38" s="284"/>
      <c r="J38" s="217"/>
    </row>
    <row r="39" spans="2:10">
      <c r="B39" s="192" t="s">
        <v>33</v>
      </c>
      <c r="C39" s="193" t="s">
        <v>34</v>
      </c>
      <c r="D39" s="324">
        <v>54009.17</v>
      </c>
      <c r="E39" s="273">
        <v>20085.38</v>
      </c>
      <c r="F39" s="72"/>
      <c r="G39" s="155"/>
      <c r="H39" s="284"/>
      <c r="I39" s="284"/>
      <c r="J39" s="217"/>
    </row>
    <row r="40" spans="2:10" ht="13.5" thickBot="1">
      <c r="B40" s="99" t="s">
        <v>35</v>
      </c>
      <c r="C40" s="100" t="s">
        <v>36</v>
      </c>
      <c r="D40" s="325">
        <v>1823979.75</v>
      </c>
      <c r="E40" s="274">
        <v>-2537454.41</v>
      </c>
      <c r="G40" s="75"/>
      <c r="H40" s="162"/>
      <c r="I40" s="162"/>
      <c r="J40" s="162"/>
    </row>
    <row r="41" spans="2:10" ht="13.5" thickBot="1">
      <c r="B41" s="101" t="s">
        <v>37</v>
      </c>
      <c r="C41" s="102" t="s">
        <v>38</v>
      </c>
      <c r="D41" s="326">
        <v>15374964.780000001</v>
      </c>
      <c r="E41" s="150">
        <f>E26+E27+E40</f>
        <v>11194549.689999998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58">
        <v>84816.569900000002</v>
      </c>
      <c r="E47" s="298">
        <v>73288.355800000005</v>
      </c>
      <c r="G47" s="72"/>
    </row>
    <row r="48" spans="2:10">
      <c r="B48" s="196" t="s">
        <v>6</v>
      </c>
      <c r="C48" s="197" t="s">
        <v>41</v>
      </c>
      <c r="D48" s="358">
        <v>79627.985700000005</v>
      </c>
      <c r="E48" s="364">
        <v>71233.569199999998</v>
      </c>
      <c r="G48" s="204"/>
      <c r="J48" s="161"/>
    </row>
    <row r="49" spans="2:7">
      <c r="B49" s="122" t="s">
        <v>23</v>
      </c>
      <c r="C49" s="126" t="s">
        <v>110</v>
      </c>
      <c r="D49" s="366"/>
      <c r="E49" s="127"/>
    </row>
    <row r="50" spans="2:7">
      <c r="B50" s="194" t="s">
        <v>4</v>
      </c>
      <c r="C50" s="195" t="s">
        <v>40</v>
      </c>
      <c r="D50" s="358">
        <v>170.8338</v>
      </c>
      <c r="E50" s="298">
        <v>192.1163</v>
      </c>
      <c r="G50" s="182"/>
    </row>
    <row r="51" spans="2:7">
      <c r="B51" s="194" t="s">
        <v>6</v>
      </c>
      <c r="C51" s="195" t="s">
        <v>111</v>
      </c>
      <c r="D51" s="358">
        <v>170.8338</v>
      </c>
      <c r="E51" s="298">
        <v>154.50830000000002</v>
      </c>
      <c r="G51" s="182"/>
    </row>
    <row r="52" spans="2:7" ht="12.75" customHeight="1">
      <c r="B52" s="194" t="s">
        <v>8</v>
      </c>
      <c r="C52" s="195" t="s">
        <v>112</v>
      </c>
      <c r="D52" s="358">
        <v>194.12459999999999</v>
      </c>
      <c r="E52" s="298">
        <v>194.36100000000002</v>
      </c>
    </row>
    <row r="53" spans="2:7" ht="13.5" thickBot="1">
      <c r="B53" s="198" t="s">
        <v>9</v>
      </c>
      <c r="C53" s="199" t="s">
        <v>41</v>
      </c>
      <c r="D53" s="328">
        <v>193.0849</v>
      </c>
      <c r="E53" s="275">
        <v>157.15270000000001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7.2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11190505.610000001</v>
      </c>
      <c r="E58" s="30">
        <f>D58/E21</f>
        <v>0.99963874562961541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f>10850245.46-220.67</f>
        <v>10850024.790000001</v>
      </c>
      <c r="E64" s="82">
        <f>D64/E21</f>
        <v>0.96922387147847833</v>
      </c>
    </row>
    <row r="65" spans="2:7">
      <c r="B65" s="300" t="s">
        <v>33</v>
      </c>
      <c r="C65" s="197" t="s">
        <v>115</v>
      </c>
      <c r="D65" s="81">
        <v>0</v>
      </c>
      <c r="E65" s="82">
        <v>0</v>
      </c>
    </row>
    <row r="66" spans="2:7">
      <c r="B66" s="300" t="s">
        <v>50</v>
      </c>
      <c r="C66" s="197" t="s">
        <v>51</v>
      </c>
      <c r="D66" s="81">
        <v>0</v>
      </c>
      <c r="E66" s="82">
        <v>0</v>
      </c>
      <c r="G66" s="72"/>
    </row>
    <row r="67" spans="2:7">
      <c r="B67" s="301" t="s">
        <v>52</v>
      </c>
      <c r="C67" s="195" t="s">
        <v>53</v>
      </c>
      <c r="D67" s="79">
        <v>0</v>
      </c>
      <c r="E67" s="80">
        <v>0</v>
      </c>
    </row>
    <row r="68" spans="2:7">
      <c r="B68" s="301" t="s">
        <v>54</v>
      </c>
      <c r="C68" s="195" t="s">
        <v>55</v>
      </c>
      <c r="D68" s="79">
        <v>0</v>
      </c>
      <c r="E68" s="80">
        <v>0</v>
      </c>
    </row>
    <row r="69" spans="2:7">
      <c r="B69" s="301" t="s">
        <v>56</v>
      </c>
      <c r="C69" s="195" t="s">
        <v>57</v>
      </c>
      <c r="D69" s="329">
        <v>340480.82</v>
      </c>
      <c r="E69" s="80">
        <f>D69/E21</f>
        <v>3.0414874151137021E-2</v>
      </c>
    </row>
    <row r="70" spans="2:7">
      <c r="B70" s="302" t="s">
        <v>58</v>
      </c>
      <c r="C70" s="236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144.69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7398.58</v>
      </c>
      <c r="E72" s="121">
        <f>D72/E21</f>
        <v>6.6090912139226917E-4</v>
      </c>
    </row>
    <row r="73" spans="2:7">
      <c r="B73" s="22" t="s">
        <v>62</v>
      </c>
      <c r="C73" s="23" t="s">
        <v>65</v>
      </c>
      <c r="D73" s="24">
        <f>E17</f>
        <v>3499.19</v>
      </c>
      <c r="E73" s="25">
        <f>D73/E21</f>
        <v>3.1257979078209796E-4</v>
      </c>
    </row>
    <row r="74" spans="2:7">
      <c r="B74" s="122" t="s">
        <v>64</v>
      </c>
      <c r="C74" s="123" t="s">
        <v>66</v>
      </c>
      <c r="D74" s="124">
        <f>D58+D71+D72-D73</f>
        <v>11194549.690000001</v>
      </c>
      <c r="E74" s="66">
        <f>E58+E72-E73</f>
        <v>0.99998707496022554</v>
      </c>
    </row>
    <row r="75" spans="2:7">
      <c r="B75" s="301" t="s">
        <v>4</v>
      </c>
      <c r="C75" s="195" t="s">
        <v>67</v>
      </c>
      <c r="D75" s="79">
        <f>D74</f>
        <v>11194549.690000001</v>
      </c>
      <c r="E75" s="80">
        <f>E74</f>
        <v>0.99998707496022554</v>
      </c>
    </row>
    <row r="76" spans="2:7">
      <c r="B76" s="301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138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11854903.65</v>
      </c>
      <c r="E11" s="240">
        <f>SUM(E12:E14)</f>
        <v>8389111.2100000009</v>
      </c>
      <c r="H11" s="72"/>
    </row>
    <row r="12" spans="2:12">
      <c r="B12" s="183" t="s">
        <v>4</v>
      </c>
      <c r="C12" s="243" t="s">
        <v>5</v>
      </c>
      <c r="D12" s="289">
        <v>11850982.42</v>
      </c>
      <c r="E12" s="245">
        <f>8059232.01+321538.17-126.93</f>
        <v>8380643.25</v>
      </c>
      <c r="H12" s="72"/>
    </row>
    <row r="13" spans="2:12">
      <c r="B13" s="183" t="s">
        <v>6</v>
      </c>
      <c r="C13" s="243" t="s">
        <v>7</v>
      </c>
      <c r="D13" s="290">
        <v>12.02</v>
      </c>
      <c r="E13" s="246"/>
      <c r="H13" s="72"/>
    </row>
    <row r="14" spans="2:12">
      <c r="B14" s="183" t="s">
        <v>8</v>
      </c>
      <c r="C14" s="243" t="s">
        <v>10</v>
      </c>
      <c r="D14" s="290">
        <v>3909.21</v>
      </c>
      <c r="E14" s="246">
        <f>E15</f>
        <v>8467.9599999999991</v>
      </c>
      <c r="H14" s="72"/>
    </row>
    <row r="15" spans="2:12">
      <c r="B15" s="183" t="s">
        <v>103</v>
      </c>
      <c r="C15" s="243" t="s">
        <v>11</v>
      </c>
      <c r="D15" s="290">
        <v>3909.21</v>
      </c>
      <c r="E15" s="246">
        <v>8467.9599999999991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4857.1000000000004</v>
      </c>
      <c r="E17" s="248">
        <f>E18</f>
        <v>9043.9699999999993</v>
      </c>
    </row>
    <row r="18" spans="2:11">
      <c r="B18" s="183" t="s">
        <v>4</v>
      </c>
      <c r="C18" s="243" t="s">
        <v>11</v>
      </c>
      <c r="D18" s="291">
        <v>4857.1000000000004</v>
      </c>
      <c r="E18" s="247">
        <v>9043.9699999999993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11850046.550000001</v>
      </c>
      <c r="E21" s="150">
        <f>E11-E17</f>
        <v>8380067.2400000012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6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8" customHeight="1" thickBot="1">
      <c r="B24" s="399" t="s">
        <v>102</v>
      </c>
      <c r="C24" s="410"/>
      <c r="D24" s="410"/>
      <c r="E24" s="410"/>
      <c r="K24" s="182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10939811.560000002</v>
      </c>
      <c r="E26" s="235">
        <f>D21</f>
        <v>11850046.550000001</v>
      </c>
      <c r="G26" s="75"/>
    </row>
    <row r="27" spans="2:11">
      <c r="B27" s="8" t="s">
        <v>17</v>
      </c>
      <c r="C27" s="9" t="s">
        <v>108</v>
      </c>
      <c r="D27" s="322">
        <v>-553831.37000000011</v>
      </c>
      <c r="E27" s="270">
        <v>-602667.64999999991</v>
      </c>
      <c r="F27" s="72"/>
      <c r="G27" s="155"/>
      <c r="H27" s="285"/>
      <c r="I27" s="284"/>
      <c r="J27" s="217"/>
    </row>
    <row r="28" spans="2:11">
      <c r="B28" s="8" t="s">
        <v>18</v>
      </c>
      <c r="C28" s="9" t="s">
        <v>19</v>
      </c>
      <c r="D28" s="322">
        <v>559132.27</v>
      </c>
      <c r="E28" s="271">
        <v>382461.43000000005</v>
      </c>
      <c r="F28" s="72"/>
      <c r="G28" s="155"/>
      <c r="H28" s="284"/>
      <c r="I28" s="284"/>
      <c r="J28" s="217"/>
    </row>
    <row r="29" spans="2:11">
      <c r="B29" s="191" t="s">
        <v>4</v>
      </c>
      <c r="C29" s="184" t="s">
        <v>20</v>
      </c>
      <c r="D29" s="323">
        <v>481488.35</v>
      </c>
      <c r="E29" s="272">
        <v>377317.72000000003</v>
      </c>
      <c r="F29" s="72"/>
      <c r="G29" s="155"/>
      <c r="H29" s="284"/>
      <c r="I29" s="284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84"/>
      <c r="I30" s="284"/>
      <c r="J30" s="217"/>
    </row>
    <row r="31" spans="2:11">
      <c r="B31" s="191" t="s">
        <v>8</v>
      </c>
      <c r="C31" s="184" t="s">
        <v>22</v>
      </c>
      <c r="D31" s="323">
        <v>77643.92</v>
      </c>
      <c r="E31" s="272">
        <v>5143.7099999999991</v>
      </c>
      <c r="F31" s="72"/>
      <c r="G31" s="155"/>
      <c r="H31" s="284"/>
      <c r="I31" s="284"/>
      <c r="J31" s="217"/>
    </row>
    <row r="32" spans="2:11">
      <c r="B32" s="94" t="s">
        <v>23</v>
      </c>
      <c r="C32" s="10" t="s">
        <v>24</v>
      </c>
      <c r="D32" s="322">
        <v>1112963.6400000001</v>
      </c>
      <c r="E32" s="271">
        <v>985129.08</v>
      </c>
      <c r="F32" s="72"/>
      <c r="G32" s="155"/>
      <c r="H32" s="284"/>
      <c r="I32" s="284"/>
      <c r="J32" s="217"/>
    </row>
    <row r="33" spans="2:10">
      <c r="B33" s="191" t="s">
        <v>4</v>
      </c>
      <c r="C33" s="184" t="s">
        <v>25</v>
      </c>
      <c r="D33" s="323">
        <v>893657.05</v>
      </c>
      <c r="E33" s="272">
        <v>834743.09</v>
      </c>
      <c r="F33" s="72"/>
      <c r="G33" s="155"/>
      <c r="H33" s="284"/>
      <c r="I33" s="284"/>
      <c r="J33" s="217"/>
    </row>
    <row r="34" spans="2:10">
      <c r="B34" s="191" t="s">
        <v>6</v>
      </c>
      <c r="C34" s="184" t="s">
        <v>26</v>
      </c>
      <c r="D34" s="323">
        <v>58088.15</v>
      </c>
      <c r="E34" s="272">
        <v>20708.09</v>
      </c>
      <c r="F34" s="72"/>
      <c r="G34" s="155"/>
      <c r="H34" s="284"/>
      <c r="I34" s="284"/>
      <c r="J34" s="217"/>
    </row>
    <row r="35" spans="2:10">
      <c r="B35" s="191" t="s">
        <v>8</v>
      </c>
      <c r="C35" s="184" t="s">
        <v>27</v>
      </c>
      <c r="D35" s="323">
        <v>41473.120000000003</v>
      </c>
      <c r="E35" s="272">
        <v>42487.15</v>
      </c>
      <c r="F35" s="72"/>
      <c r="G35" s="155"/>
      <c r="H35" s="284"/>
      <c r="I35" s="284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84"/>
      <c r="I36" s="284"/>
      <c r="J36" s="217"/>
    </row>
    <row r="37" spans="2:10" ht="25.5">
      <c r="B37" s="191" t="s">
        <v>29</v>
      </c>
      <c r="C37" s="184" t="s">
        <v>30</v>
      </c>
      <c r="D37" s="323">
        <v>81016.759999999995</v>
      </c>
      <c r="E37" s="272">
        <v>69845.17</v>
      </c>
      <c r="F37" s="72"/>
      <c r="G37" s="155"/>
      <c r="H37" s="284"/>
      <c r="I37" s="284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84"/>
      <c r="I38" s="284"/>
      <c r="J38" s="217"/>
    </row>
    <row r="39" spans="2:10">
      <c r="B39" s="192" t="s">
        <v>33</v>
      </c>
      <c r="C39" s="193" t="s">
        <v>34</v>
      </c>
      <c r="D39" s="324">
        <v>38728.559999999998</v>
      </c>
      <c r="E39" s="273">
        <v>17345.580000000002</v>
      </c>
      <c r="F39" s="72"/>
      <c r="G39" s="155"/>
      <c r="H39" s="284"/>
      <c r="I39" s="284"/>
      <c r="J39" s="217"/>
    </row>
    <row r="40" spans="2:10" ht="13.5" thickBot="1">
      <c r="B40" s="99" t="s">
        <v>35</v>
      </c>
      <c r="C40" s="100" t="s">
        <v>36</v>
      </c>
      <c r="D40" s="325">
        <v>1888221</v>
      </c>
      <c r="E40" s="274">
        <v>-2867311.66</v>
      </c>
      <c r="G40" s="155"/>
      <c r="H40" s="182"/>
      <c r="I40" s="182"/>
      <c r="J40" s="182"/>
    </row>
    <row r="41" spans="2:10" ht="13.5" thickBot="1">
      <c r="B41" s="101" t="s">
        <v>37</v>
      </c>
      <c r="C41" s="102" t="s">
        <v>38</v>
      </c>
      <c r="D41" s="326">
        <v>12274201.190000003</v>
      </c>
      <c r="E41" s="150">
        <f>E26+E27+E40</f>
        <v>8380067.2400000002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69520.419000000009</v>
      </c>
      <c r="E47" s="298">
        <v>63124.953099999999</v>
      </c>
      <c r="G47" s="72"/>
    </row>
    <row r="48" spans="2:10">
      <c r="B48" s="196" t="s">
        <v>6</v>
      </c>
      <c r="C48" s="197" t="s">
        <v>41</v>
      </c>
      <c r="D48" s="330">
        <v>66198.802800000005</v>
      </c>
      <c r="E48" s="364">
        <v>59451.961599999995</v>
      </c>
      <c r="G48" s="204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157.36110000000002</v>
      </c>
      <c r="E50" s="298">
        <v>187.7236</v>
      </c>
      <c r="G50" s="182"/>
    </row>
    <row r="51" spans="2:7">
      <c r="B51" s="194" t="s">
        <v>6</v>
      </c>
      <c r="C51" s="195" t="s">
        <v>111</v>
      </c>
      <c r="D51" s="330">
        <v>157.36109999999999</v>
      </c>
      <c r="E51" s="298">
        <v>139.1422</v>
      </c>
      <c r="G51" s="182"/>
    </row>
    <row r="52" spans="2:7" ht="12.75" customHeight="1">
      <c r="B52" s="194" t="s">
        <v>8</v>
      </c>
      <c r="C52" s="195" t="s">
        <v>112</v>
      </c>
      <c r="D52" s="330">
        <v>186.29169999999999</v>
      </c>
      <c r="E52" s="298">
        <v>188.96900000000002</v>
      </c>
    </row>
    <row r="53" spans="2:7" ht="13.5" thickBot="1">
      <c r="B53" s="198" t="s">
        <v>9</v>
      </c>
      <c r="C53" s="199" t="s">
        <v>41</v>
      </c>
      <c r="D53" s="328">
        <v>185.41419999999999</v>
      </c>
      <c r="E53" s="275">
        <v>140.95529999999999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8380643.25</v>
      </c>
      <c r="E58" s="30">
        <f>D58/E21</f>
        <v>1.0000687357253233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f>8059232.01-126.93</f>
        <v>8059105.0800000001</v>
      </c>
      <c r="E64" s="82">
        <f>D64/E21</f>
        <v>0.96169933357241166</v>
      </c>
    </row>
    <row r="65" spans="2:7">
      <c r="B65" s="20" t="s">
        <v>33</v>
      </c>
      <c r="C65" s="21" t="s">
        <v>115</v>
      </c>
      <c r="D65" s="81">
        <v>0</v>
      </c>
      <c r="E65" s="82">
        <v>0</v>
      </c>
      <c r="G65" s="72"/>
    </row>
    <row r="66" spans="2:7">
      <c r="B66" s="20" t="s">
        <v>50</v>
      </c>
      <c r="C66" s="21" t="s">
        <v>51</v>
      </c>
      <c r="D66" s="81">
        <v>0</v>
      </c>
      <c r="E66" s="82">
        <v>0</v>
      </c>
    </row>
    <row r="67" spans="2:7">
      <c r="B67" s="13" t="s">
        <v>52</v>
      </c>
      <c r="C67" s="14" t="s">
        <v>53</v>
      </c>
      <c r="D67" s="79">
        <v>0</v>
      </c>
      <c r="E67" s="80">
        <v>0</v>
      </c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29">
        <v>321538.17</v>
      </c>
      <c r="E69" s="80">
        <f>D69/E21</f>
        <v>3.8369402152911597E-2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7">
      <c r="B72" s="118" t="s">
        <v>60</v>
      </c>
      <c r="C72" s="119" t="s">
        <v>63</v>
      </c>
      <c r="D72" s="120">
        <f>E14</f>
        <v>8467.9599999999991</v>
      </c>
      <c r="E72" s="121">
        <f>D72/E21</f>
        <v>1.0104883120245702E-3</v>
      </c>
    </row>
    <row r="73" spans="2:7">
      <c r="B73" s="22" t="s">
        <v>62</v>
      </c>
      <c r="C73" s="23" t="s">
        <v>65</v>
      </c>
      <c r="D73" s="24">
        <f>E17</f>
        <v>9043.9699999999993</v>
      </c>
      <c r="E73" s="25">
        <f>D73/E21</f>
        <v>1.0792240373479387E-3</v>
      </c>
    </row>
    <row r="74" spans="2:7">
      <c r="B74" s="122" t="s">
        <v>64</v>
      </c>
      <c r="C74" s="123" t="s">
        <v>66</v>
      </c>
      <c r="D74" s="124">
        <f>D58+D71+D72-D73</f>
        <v>8380067.2400000012</v>
      </c>
      <c r="E74" s="66">
        <f>E58+E72-E73</f>
        <v>0.99999999999999989</v>
      </c>
    </row>
    <row r="75" spans="2:7">
      <c r="B75" s="13" t="s">
        <v>4</v>
      </c>
      <c r="C75" s="14" t="s">
        <v>67</v>
      </c>
      <c r="D75" s="79">
        <f>D74</f>
        <v>8380067.2400000012</v>
      </c>
      <c r="E75" s="80">
        <f>E74</f>
        <v>0.99999999999999989</v>
      </c>
    </row>
    <row r="76" spans="2:7">
      <c r="B76" s="13" t="s">
        <v>6</v>
      </c>
      <c r="C76" s="14" t="s">
        <v>116</v>
      </c>
      <c r="D76" s="79">
        <v>0</v>
      </c>
      <c r="E76" s="80">
        <v>0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Q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0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122</v>
      </c>
      <c r="C5" s="397"/>
      <c r="D5" s="397"/>
      <c r="E5" s="397"/>
    </row>
    <row r="6" spans="2:12" ht="14.25">
      <c r="B6" s="398" t="s">
        <v>139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123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124</v>
      </c>
      <c r="C11" s="205" t="s">
        <v>106</v>
      </c>
      <c r="D11" s="288">
        <v>16751189.939999999</v>
      </c>
      <c r="E11" s="240">
        <f>SUM(E12:E14)</f>
        <v>14017126.08</v>
      </c>
    </row>
    <row r="12" spans="2:12">
      <c r="B12" s="183">
        <v>1</v>
      </c>
      <c r="C12" s="243" t="s">
        <v>5</v>
      </c>
      <c r="D12" s="289">
        <v>16746598.719999999</v>
      </c>
      <c r="E12" s="245">
        <f>13268946.57+738809.19-153.91</f>
        <v>14007601.85</v>
      </c>
      <c r="H12" s="72"/>
    </row>
    <row r="13" spans="2:12">
      <c r="B13" s="183">
        <v>2</v>
      </c>
      <c r="C13" s="243" t="s">
        <v>7</v>
      </c>
      <c r="D13" s="290">
        <v>11.16</v>
      </c>
      <c r="E13" s="246"/>
      <c r="H13" s="72"/>
    </row>
    <row r="14" spans="2:12">
      <c r="B14" s="183">
        <v>3</v>
      </c>
      <c r="C14" s="243" t="s">
        <v>10</v>
      </c>
      <c r="D14" s="290">
        <v>4580.0600000000004</v>
      </c>
      <c r="E14" s="246">
        <f>E15</f>
        <v>9524.23</v>
      </c>
      <c r="H14" s="72"/>
    </row>
    <row r="15" spans="2:12">
      <c r="B15" s="183">
        <v>31</v>
      </c>
      <c r="C15" s="243" t="s">
        <v>11</v>
      </c>
      <c r="D15" s="290">
        <v>4580.0600000000004</v>
      </c>
      <c r="E15" s="246">
        <v>9524.23</v>
      </c>
      <c r="H15" s="72"/>
    </row>
    <row r="16" spans="2:12">
      <c r="B16" s="186">
        <v>32</v>
      </c>
      <c r="C16" s="244" t="s">
        <v>12</v>
      </c>
      <c r="D16" s="291"/>
      <c r="E16" s="247"/>
      <c r="H16" s="72"/>
    </row>
    <row r="17" spans="2:17">
      <c r="B17" s="8" t="s">
        <v>125</v>
      </c>
      <c r="C17" s="208" t="s">
        <v>65</v>
      </c>
      <c r="D17" s="292">
        <v>8357.35</v>
      </c>
      <c r="E17" s="248">
        <f>E18</f>
        <v>40569.01</v>
      </c>
      <c r="H17" s="72"/>
    </row>
    <row r="18" spans="2:17">
      <c r="B18" s="183">
        <v>1</v>
      </c>
      <c r="C18" s="243" t="s">
        <v>11</v>
      </c>
      <c r="D18" s="291">
        <v>8357.35</v>
      </c>
      <c r="E18" s="247">
        <v>40569.01</v>
      </c>
    </row>
    <row r="19" spans="2:17" ht="15" customHeight="1">
      <c r="B19" s="183">
        <v>2</v>
      </c>
      <c r="C19" s="243" t="s">
        <v>105</v>
      </c>
      <c r="D19" s="290"/>
      <c r="E19" s="246"/>
    </row>
    <row r="20" spans="2:17" ht="13.5" thickBot="1">
      <c r="B20" s="188">
        <v>3</v>
      </c>
      <c r="C20" s="189" t="s">
        <v>14</v>
      </c>
      <c r="D20" s="293"/>
      <c r="E20" s="241"/>
    </row>
    <row r="21" spans="2:17" ht="13.5" thickBot="1">
      <c r="B21" s="407" t="s">
        <v>126</v>
      </c>
      <c r="C21" s="408"/>
      <c r="D21" s="294">
        <v>16742832.59</v>
      </c>
      <c r="E21" s="150">
        <f>E11-E17</f>
        <v>13976557.07</v>
      </c>
      <c r="F21" s="78"/>
      <c r="G21" s="78"/>
      <c r="H21" s="170"/>
      <c r="J21" s="228"/>
      <c r="K21" s="170"/>
    </row>
    <row r="22" spans="2:17">
      <c r="B22" s="3"/>
      <c r="C22" s="6"/>
      <c r="D22" s="7"/>
      <c r="E22" s="276"/>
      <c r="G22" s="72"/>
      <c r="Q22" s="182"/>
    </row>
    <row r="23" spans="2:17" ht="13.5">
      <c r="B23" s="400" t="s">
        <v>127</v>
      </c>
      <c r="C23" s="409"/>
      <c r="D23" s="409"/>
      <c r="E23" s="409"/>
      <c r="G23" s="72"/>
    </row>
    <row r="24" spans="2:17" ht="15.75" customHeight="1" thickBot="1">
      <c r="B24" s="399" t="s">
        <v>102</v>
      </c>
      <c r="C24" s="410"/>
      <c r="D24" s="410"/>
      <c r="E24" s="410"/>
      <c r="K24" s="182"/>
    </row>
    <row r="25" spans="2:17" ht="13.5" thickBot="1">
      <c r="B25" s="344"/>
      <c r="C25" s="190" t="s">
        <v>2</v>
      </c>
      <c r="D25" s="282" t="s">
        <v>246</v>
      </c>
      <c r="E25" s="253" t="s">
        <v>259</v>
      </c>
    </row>
    <row r="26" spans="2:17">
      <c r="B26" s="97" t="s">
        <v>128</v>
      </c>
      <c r="C26" s="98" t="s">
        <v>16</v>
      </c>
      <c r="D26" s="367">
        <v>17681005.169999998</v>
      </c>
      <c r="E26" s="235">
        <f>D21</f>
        <v>16742832.59</v>
      </c>
      <c r="G26" s="75"/>
    </row>
    <row r="27" spans="2:17">
      <c r="B27" s="8" t="s">
        <v>129</v>
      </c>
      <c r="C27" s="9" t="s">
        <v>108</v>
      </c>
      <c r="D27" s="368">
        <v>-1254273.3400000001</v>
      </c>
      <c r="E27" s="270">
        <v>-651246.6</v>
      </c>
      <c r="F27" s="72"/>
      <c r="G27" s="155"/>
      <c r="H27" s="284"/>
      <c r="I27" s="284"/>
      <c r="J27" s="217"/>
    </row>
    <row r="28" spans="2:17">
      <c r="B28" s="8" t="s">
        <v>123</v>
      </c>
      <c r="C28" s="9" t="s">
        <v>19</v>
      </c>
      <c r="D28" s="368">
        <v>566890.69999999995</v>
      </c>
      <c r="E28" s="271">
        <v>449173.88</v>
      </c>
      <c r="F28" s="72"/>
      <c r="G28" s="155"/>
      <c r="H28" s="284"/>
      <c r="I28" s="284"/>
      <c r="J28" s="217"/>
    </row>
    <row r="29" spans="2:17">
      <c r="B29" s="191">
        <v>1</v>
      </c>
      <c r="C29" s="184" t="s">
        <v>20</v>
      </c>
      <c r="D29" s="289">
        <v>558726</v>
      </c>
      <c r="E29" s="272">
        <v>449173.88</v>
      </c>
      <c r="F29" s="72"/>
      <c r="G29" s="155"/>
      <c r="H29" s="284"/>
      <c r="I29" s="284"/>
      <c r="J29" s="217"/>
    </row>
    <row r="30" spans="2:17">
      <c r="B30" s="191">
        <v>2</v>
      </c>
      <c r="C30" s="184" t="s">
        <v>21</v>
      </c>
      <c r="D30" s="289"/>
      <c r="E30" s="272"/>
      <c r="F30" s="72"/>
      <c r="G30" s="155"/>
      <c r="H30" s="284"/>
      <c r="I30" s="284"/>
      <c r="J30" s="217"/>
    </row>
    <row r="31" spans="2:17">
      <c r="B31" s="191">
        <v>3</v>
      </c>
      <c r="C31" s="184" t="s">
        <v>22</v>
      </c>
      <c r="D31" s="289">
        <v>8164.6999999999989</v>
      </c>
      <c r="E31" s="272"/>
      <c r="F31" s="72"/>
      <c r="G31" s="155"/>
      <c r="H31" s="284"/>
      <c r="I31" s="284"/>
      <c r="J31" s="217"/>
    </row>
    <row r="32" spans="2:17">
      <c r="B32" s="94" t="s">
        <v>130</v>
      </c>
      <c r="C32" s="10" t="s">
        <v>24</v>
      </c>
      <c r="D32" s="368">
        <v>1821164.04</v>
      </c>
      <c r="E32" s="271">
        <v>1100420.48</v>
      </c>
      <c r="F32" s="72"/>
      <c r="G32" s="155"/>
      <c r="H32" s="284"/>
      <c r="I32" s="284"/>
      <c r="J32" s="217"/>
    </row>
    <row r="33" spans="2:10">
      <c r="B33" s="191">
        <v>1</v>
      </c>
      <c r="C33" s="184" t="s">
        <v>25</v>
      </c>
      <c r="D33" s="289">
        <v>1512127.04</v>
      </c>
      <c r="E33" s="272">
        <v>663439.17000000004</v>
      </c>
      <c r="F33" s="72"/>
      <c r="G33" s="155"/>
      <c r="H33" s="284"/>
      <c r="I33" s="284"/>
      <c r="J33" s="217"/>
    </row>
    <row r="34" spans="2:10">
      <c r="B34" s="191">
        <v>2</v>
      </c>
      <c r="C34" s="184" t="s">
        <v>26</v>
      </c>
      <c r="D34" s="289">
        <v>104942.69</v>
      </c>
      <c r="E34" s="272">
        <v>285587.11</v>
      </c>
      <c r="F34" s="72"/>
      <c r="G34" s="155"/>
      <c r="H34" s="284"/>
      <c r="I34" s="284"/>
      <c r="J34" s="217"/>
    </row>
    <row r="35" spans="2:10">
      <c r="B35" s="191">
        <v>3</v>
      </c>
      <c r="C35" s="184" t="s">
        <v>27</v>
      </c>
      <c r="D35" s="289">
        <v>40011.5</v>
      </c>
      <c r="E35" s="272">
        <v>39994.520000000004</v>
      </c>
      <c r="F35" s="72"/>
      <c r="G35" s="155"/>
      <c r="H35" s="284"/>
      <c r="I35" s="284"/>
      <c r="J35" s="217"/>
    </row>
    <row r="36" spans="2:10">
      <c r="B36" s="191">
        <v>4</v>
      </c>
      <c r="C36" s="184" t="s">
        <v>28</v>
      </c>
      <c r="D36" s="289"/>
      <c r="E36" s="272"/>
      <c r="F36" s="72"/>
      <c r="G36" s="155"/>
      <c r="H36" s="284"/>
      <c r="I36" s="284"/>
      <c r="J36" s="217"/>
    </row>
    <row r="37" spans="2:10" ht="25.5">
      <c r="B37" s="191">
        <v>5</v>
      </c>
      <c r="C37" s="184" t="s">
        <v>30</v>
      </c>
      <c r="D37" s="289">
        <v>130953.09</v>
      </c>
      <c r="E37" s="272">
        <v>111397.28</v>
      </c>
      <c r="F37" s="72"/>
      <c r="G37" s="155"/>
      <c r="H37" s="284"/>
      <c r="I37" s="284"/>
      <c r="J37" s="217"/>
    </row>
    <row r="38" spans="2:10">
      <c r="B38" s="191">
        <v>6</v>
      </c>
      <c r="C38" s="184" t="s">
        <v>32</v>
      </c>
      <c r="D38" s="289"/>
      <c r="E38" s="272"/>
      <c r="F38" s="72"/>
      <c r="G38" s="155"/>
      <c r="H38" s="284"/>
      <c r="I38" s="284"/>
      <c r="J38" s="217"/>
    </row>
    <row r="39" spans="2:10">
      <c r="B39" s="192">
        <v>7</v>
      </c>
      <c r="C39" s="193" t="s">
        <v>34</v>
      </c>
      <c r="D39" s="369">
        <v>33129.72</v>
      </c>
      <c r="E39" s="273">
        <v>2.4000000000000004</v>
      </c>
      <c r="F39" s="72"/>
      <c r="G39" s="155"/>
      <c r="H39" s="284"/>
      <c r="I39" s="284"/>
      <c r="J39" s="217"/>
    </row>
    <row r="40" spans="2:10" ht="13.5" thickBot="1">
      <c r="B40" s="99" t="s">
        <v>131</v>
      </c>
      <c r="C40" s="100" t="s">
        <v>36</v>
      </c>
      <c r="D40" s="370">
        <v>1183444.68</v>
      </c>
      <c r="E40" s="274">
        <v>-2115028.92</v>
      </c>
      <c r="G40" s="75"/>
      <c r="H40" s="162"/>
      <c r="I40" s="162"/>
      <c r="J40" s="162"/>
    </row>
    <row r="41" spans="2:10" ht="13.5" thickBot="1">
      <c r="B41" s="101" t="s">
        <v>132</v>
      </c>
      <c r="C41" s="102" t="s">
        <v>38</v>
      </c>
      <c r="D41" s="294">
        <v>17610176.509999998</v>
      </c>
      <c r="E41" s="150">
        <f>E26+E27+E40</f>
        <v>13976557.07</v>
      </c>
      <c r="F41" s="78"/>
      <c r="G41" s="75"/>
      <c r="H41" s="162"/>
      <c r="I41" s="162"/>
      <c r="J41" s="162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133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123</v>
      </c>
      <c r="C46" s="29" t="s">
        <v>109</v>
      </c>
      <c r="D46" s="103"/>
      <c r="E46" s="27"/>
      <c r="G46" s="72"/>
    </row>
    <row r="47" spans="2:10">
      <c r="B47" s="194">
        <v>1</v>
      </c>
      <c r="C47" s="195" t="s">
        <v>40</v>
      </c>
      <c r="D47" s="358">
        <v>113872.3907</v>
      </c>
      <c r="E47" s="298">
        <v>102248.519</v>
      </c>
      <c r="G47" s="72"/>
    </row>
    <row r="48" spans="2:10">
      <c r="B48" s="196">
        <v>2</v>
      </c>
      <c r="C48" s="197" t="s">
        <v>41</v>
      </c>
      <c r="D48" s="358">
        <v>106016.3766</v>
      </c>
      <c r="E48" s="327">
        <v>97973.590400000001</v>
      </c>
      <c r="G48" s="204"/>
      <c r="I48" s="161"/>
    </row>
    <row r="49" spans="2:7">
      <c r="B49" s="122" t="s">
        <v>130</v>
      </c>
      <c r="C49" s="126" t="s">
        <v>110</v>
      </c>
      <c r="D49" s="359"/>
      <c r="E49" s="127"/>
    </row>
    <row r="50" spans="2:7">
      <c r="B50" s="194">
        <v>1</v>
      </c>
      <c r="C50" s="195" t="s">
        <v>40</v>
      </c>
      <c r="D50" s="358">
        <v>155.27030000000002</v>
      </c>
      <c r="E50" s="298">
        <v>163.7465</v>
      </c>
      <c r="G50" s="182"/>
    </row>
    <row r="51" spans="2:7">
      <c r="B51" s="194">
        <v>2</v>
      </c>
      <c r="C51" s="195" t="s">
        <v>111</v>
      </c>
      <c r="D51" s="358">
        <v>155.27029999999999</v>
      </c>
      <c r="E51" s="298">
        <v>140.09650000000002</v>
      </c>
      <c r="G51" s="182"/>
    </row>
    <row r="52" spans="2:7" ht="12.75" customHeight="1">
      <c r="B52" s="194">
        <v>3</v>
      </c>
      <c r="C52" s="195" t="s">
        <v>112</v>
      </c>
      <c r="D52" s="358">
        <v>166.63839999999999</v>
      </c>
      <c r="E52" s="298">
        <v>164.4512</v>
      </c>
    </row>
    <row r="53" spans="2:7" ht="13.5" thickBot="1">
      <c r="B53" s="198">
        <v>4</v>
      </c>
      <c r="C53" s="199" t="s">
        <v>41</v>
      </c>
      <c r="D53" s="328">
        <v>166.10810000000001</v>
      </c>
      <c r="E53" s="275">
        <v>142.65640000000002</v>
      </c>
    </row>
    <row r="54" spans="2:7">
      <c r="B54" s="111"/>
      <c r="C54" s="112"/>
      <c r="D54" s="113"/>
      <c r="E54" s="113"/>
    </row>
    <row r="55" spans="2:7" ht="13.5">
      <c r="B55" s="401" t="s">
        <v>134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123</v>
      </c>
      <c r="C58" s="128" t="s">
        <v>43</v>
      </c>
      <c r="D58" s="129">
        <f>SUM(D59:D70)</f>
        <v>14007601.85</v>
      </c>
      <c r="E58" s="30">
        <f>D58/E21</f>
        <v>1.0022212036801708</v>
      </c>
    </row>
    <row r="59" spans="2:7" ht="25.5">
      <c r="B59" s="20">
        <v>1</v>
      </c>
      <c r="C59" s="21" t="s">
        <v>44</v>
      </c>
      <c r="D59" s="81">
        <v>0</v>
      </c>
      <c r="E59" s="82">
        <v>0</v>
      </c>
    </row>
    <row r="60" spans="2:7" ht="24" customHeight="1">
      <c r="B60" s="13">
        <v>2</v>
      </c>
      <c r="C60" s="14" t="s">
        <v>45</v>
      </c>
      <c r="D60" s="79">
        <v>0</v>
      </c>
      <c r="E60" s="80">
        <v>0</v>
      </c>
    </row>
    <row r="61" spans="2:7">
      <c r="B61" s="13">
        <v>3</v>
      </c>
      <c r="C61" s="14" t="s">
        <v>46</v>
      </c>
      <c r="D61" s="79">
        <v>0</v>
      </c>
      <c r="E61" s="80">
        <v>0</v>
      </c>
    </row>
    <row r="62" spans="2:7">
      <c r="B62" s="13">
        <v>4</v>
      </c>
      <c r="C62" s="14" t="s">
        <v>47</v>
      </c>
      <c r="D62" s="79">
        <v>0</v>
      </c>
      <c r="E62" s="80">
        <v>0</v>
      </c>
    </row>
    <row r="63" spans="2:7">
      <c r="B63" s="13">
        <v>5</v>
      </c>
      <c r="C63" s="14" t="s">
        <v>48</v>
      </c>
      <c r="D63" s="79">
        <v>0</v>
      </c>
      <c r="E63" s="80">
        <v>0</v>
      </c>
    </row>
    <row r="64" spans="2:7">
      <c r="B64" s="20">
        <v>6</v>
      </c>
      <c r="C64" s="21" t="s">
        <v>49</v>
      </c>
      <c r="D64" s="334">
        <f>13268946.57-153.91</f>
        <v>13268792.66</v>
      </c>
      <c r="E64" s="82">
        <f>D64/E21</f>
        <v>0.94936060387009169</v>
      </c>
    </row>
    <row r="65" spans="2:7">
      <c r="B65" s="20">
        <v>7</v>
      </c>
      <c r="C65" s="21" t="s">
        <v>115</v>
      </c>
      <c r="D65" s="81">
        <v>0</v>
      </c>
      <c r="E65" s="82">
        <v>0</v>
      </c>
    </row>
    <row r="66" spans="2:7">
      <c r="B66" s="20">
        <v>8</v>
      </c>
      <c r="C66" s="21" t="s">
        <v>51</v>
      </c>
      <c r="D66" s="81">
        <v>0</v>
      </c>
      <c r="E66" s="82">
        <v>0</v>
      </c>
    </row>
    <row r="67" spans="2:7">
      <c r="B67" s="13">
        <v>9</v>
      </c>
      <c r="C67" s="14" t="s">
        <v>53</v>
      </c>
      <c r="D67" s="79">
        <v>0</v>
      </c>
      <c r="E67" s="80">
        <v>0</v>
      </c>
      <c r="G67" s="72"/>
    </row>
    <row r="68" spans="2:7">
      <c r="B68" s="13">
        <v>10</v>
      </c>
      <c r="C68" s="14" t="s">
        <v>55</v>
      </c>
      <c r="D68" s="79">
        <v>0</v>
      </c>
      <c r="E68" s="80">
        <v>0</v>
      </c>
    </row>
    <row r="69" spans="2:7">
      <c r="B69" s="13">
        <v>11</v>
      </c>
      <c r="C69" s="14" t="s">
        <v>57</v>
      </c>
      <c r="D69" s="329">
        <v>738809.19</v>
      </c>
      <c r="E69" s="80">
        <f>D69/E21</f>
        <v>5.286059981007897E-2</v>
      </c>
    </row>
    <row r="70" spans="2:7">
      <c r="B70" s="114">
        <v>12</v>
      </c>
      <c r="C70" s="115" t="s">
        <v>59</v>
      </c>
      <c r="D70" s="116">
        <v>0</v>
      </c>
      <c r="E70" s="117">
        <v>0</v>
      </c>
    </row>
    <row r="71" spans="2:7">
      <c r="B71" s="122" t="s">
        <v>130</v>
      </c>
      <c r="C71" s="123" t="s">
        <v>61</v>
      </c>
      <c r="D71" s="124">
        <f>E13</f>
        <v>0</v>
      </c>
      <c r="E71" s="66">
        <f>D71/E21</f>
        <v>0</v>
      </c>
    </row>
    <row r="72" spans="2:7">
      <c r="B72" s="118" t="s">
        <v>133</v>
      </c>
      <c r="C72" s="119" t="s">
        <v>63</v>
      </c>
      <c r="D72" s="120">
        <f>E14</f>
        <v>9524.23</v>
      </c>
      <c r="E72" s="121">
        <f>D72/E21</f>
        <v>6.8144321611531185E-4</v>
      </c>
    </row>
    <row r="73" spans="2:7">
      <c r="B73" s="22" t="s">
        <v>134</v>
      </c>
      <c r="C73" s="23" t="s">
        <v>65</v>
      </c>
      <c r="D73" s="24">
        <f>E17</f>
        <v>40569.01</v>
      </c>
      <c r="E73" s="25">
        <f>D73/E21</f>
        <v>2.902646896286025E-3</v>
      </c>
    </row>
    <row r="74" spans="2:7">
      <c r="B74" s="122" t="s">
        <v>135</v>
      </c>
      <c r="C74" s="123" t="s">
        <v>66</v>
      </c>
      <c r="D74" s="124">
        <f>D58+D71+D72-D73</f>
        <v>13976557.07</v>
      </c>
      <c r="E74" s="66">
        <f>E58+E72-E73</f>
        <v>1</v>
      </c>
    </row>
    <row r="75" spans="2:7">
      <c r="B75" s="13">
        <v>1</v>
      </c>
      <c r="C75" s="14" t="s">
        <v>67</v>
      </c>
      <c r="D75" s="79">
        <f>D74</f>
        <v>13976557.07</v>
      </c>
      <c r="E75" s="80">
        <f>E74</f>
        <v>1</v>
      </c>
    </row>
    <row r="76" spans="2:7">
      <c r="B76" s="13">
        <v>2</v>
      </c>
      <c r="C76" s="14" t="s">
        <v>116</v>
      </c>
      <c r="D76" s="79">
        <v>0</v>
      </c>
      <c r="E76" s="80">
        <v>0</v>
      </c>
    </row>
    <row r="77" spans="2:7" ht="13.5" thickBot="1">
      <c r="B77" s="15">
        <v>3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7.42578125" customWidth="1"/>
    <col min="11" max="11" width="16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140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10895798.84</v>
      </c>
      <c r="E11" s="240">
        <f>SUM(E12:E14)</f>
        <v>7503209.8399999989</v>
      </c>
      <c r="H11" s="72"/>
    </row>
    <row r="12" spans="2:12">
      <c r="B12" s="183" t="s">
        <v>4</v>
      </c>
      <c r="C12" s="243" t="s">
        <v>5</v>
      </c>
      <c r="D12" s="289">
        <v>10895791.42</v>
      </c>
      <c r="E12" s="245">
        <f>7198925.01+327232.52-22947.69</f>
        <v>7503209.8399999989</v>
      </c>
      <c r="H12" s="72"/>
    </row>
    <row r="13" spans="2:12">
      <c r="B13" s="183" t="s">
        <v>6</v>
      </c>
      <c r="C13" s="243" t="s">
        <v>7</v>
      </c>
      <c r="D13" s="290">
        <v>7.42</v>
      </c>
      <c r="E13" s="246"/>
      <c r="H13" s="72"/>
    </row>
    <row r="14" spans="2:12">
      <c r="B14" s="183" t="s">
        <v>8</v>
      </c>
      <c r="C14" s="243" t="s">
        <v>10</v>
      </c>
      <c r="D14" s="290"/>
      <c r="E14" s="246"/>
      <c r="H14" s="72"/>
    </row>
    <row r="15" spans="2:12">
      <c r="B15" s="183" t="s">
        <v>103</v>
      </c>
      <c r="C15" s="243" t="s">
        <v>11</v>
      </c>
      <c r="D15" s="290"/>
      <c r="E15" s="246"/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3">
      <c r="B17" s="8" t="s">
        <v>13</v>
      </c>
      <c r="C17" s="208" t="s">
        <v>65</v>
      </c>
      <c r="D17" s="292">
        <v>346.87</v>
      </c>
      <c r="E17" s="248">
        <f>E18</f>
        <v>715.52</v>
      </c>
    </row>
    <row r="18" spans="2:13">
      <c r="B18" s="183" t="s">
        <v>4</v>
      </c>
      <c r="C18" s="243" t="s">
        <v>11</v>
      </c>
      <c r="D18" s="291">
        <v>346.87</v>
      </c>
      <c r="E18" s="247">
        <v>715.52</v>
      </c>
    </row>
    <row r="19" spans="2:13" ht="15" customHeight="1">
      <c r="B19" s="183" t="s">
        <v>6</v>
      </c>
      <c r="C19" s="243" t="s">
        <v>105</v>
      </c>
      <c r="D19" s="290"/>
      <c r="E19" s="246"/>
    </row>
    <row r="20" spans="2:13" ht="13.5" thickBot="1">
      <c r="B20" s="188" t="s">
        <v>8</v>
      </c>
      <c r="C20" s="189" t="s">
        <v>14</v>
      </c>
      <c r="D20" s="293"/>
      <c r="E20" s="241"/>
      <c r="G20" s="182"/>
    </row>
    <row r="21" spans="2:13" ht="13.5" thickBot="1">
      <c r="B21" s="407" t="s">
        <v>107</v>
      </c>
      <c r="C21" s="408"/>
      <c r="D21" s="294">
        <v>10895451.970000001</v>
      </c>
      <c r="E21" s="150">
        <f>E11-E17</f>
        <v>7502494.3199999994</v>
      </c>
      <c r="F21" s="78"/>
      <c r="G21" s="78"/>
      <c r="H21" s="170"/>
      <c r="J21" s="228"/>
      <c r="K21" s="170"/>
      <c r="M21" s="182"/>
    </row>
    <row r="22" spans="2:13">
      <c r="B22" s="3"/>
      <c r="C22" s="6"/>
      <c r="D22" s="7"/>
      <c r="E22" s="7"/>
      <c r="G22" s="72"/>
    </row>
    <row r="23" spans="2:13" ht="13.5">
      <c r="B23" s="400" t="s">
        <v>101</v>
      </c>
      <c r="C23" s="409"/>
      <c r="D23" s="409"/>
      <c r="E23" s="409"/>
      <c r="G23" s="72"/>
    </row>
    <row r="24" spans="2:13" ht="15.75" customHeight="1" thickBot="1">
      <c r="B24" s="399" t="s">
        <v>102</v>
      </c>
      <c r="C24" s="410"/>
      <c r="D24" s="410"/>
      <c r="E24" s="410"/>
    </row>
    <row r="25" spans="2:13" ht="13.5" thickBot="1">
      <c r="B25" s="344"/>
      <c r="C25" s="190" t="s">
        <v>2</v>
      </c>
      <c r="D25" s="282" t="s">
        <v>246</v>
      </c>
      <c r="E25" s="253" t="s">
        <v>259</v>
      </c>
      <c r="I25" s="182"/>
    </row>
    <row r="26" spans="2:13">
      <c r="B26" s="97" t="s">
        <v>15</v>
      </c>
      <c r="C26" s="98" t="s">
        <v>16</v>
      </c>
      <c r="D26" s="321">
        <v>11648820.9</v>
      </c>
      <c r="E26" s="235">
        <f>D21</f>
        <v>10895451.970000001</v>
      </c>
      <c r="G26" s="75"/>
    </row>
    <row r="27" spans="2:13">
      <c r="B27" s="8" t="s">
        <v>17</v>
      </c>
      <c r="C27" s="9" t="s">
        <v>108</v>
      </c>
      <c r="D27" s="322">
        <v>-1188505.5999999999</v>
      </c>
      <c r="E27" s="270">
        <v>-937151.01</v>
      </c>
      <c r="F27" s="72"/>
      <c r="G27" s="250"/>
      <c r="H27" s="250"/>
      <c r="I27" s="72"/>
      <c r="J27" s="75"/>
    </row>
    <row r="28" spans="2:13">
      <c r="B28" s="8" t="s">
        <v>18</v>
      </c>
      <c r="C28" s="9" t="s">
        <v>19</v>
      </c>
      <c r="D28" s="322">
        <v>84471.26999999999</v>
      </c>
      <c r="E28" s="271"/>
      <c r="F28" s="72"/>
      <c r="G28" s="250"/>
      <c r="H28" s="250"/>
      <c r="I28" s="72"/>
      <c r="J28" s="75"/>
    </row>
    <row r="29" spans="2:13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3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3">
      <c r="B31" s="191" t="s">
        <v>8</v>
      </c>
      <c r="C31" s="184" t="s">
        <v>22</v>
      </c>
      <c r="D31" s="323">
        <v>84471.26999999999</v>
      </c>
      <c r="E31" s="272"/>
      <c r="F31" s="72"/>
      <c r="G31" s="250"/>
      <c r="H31" s="250"/>
      <c r="I31" s="72"/>
      <c r="J31" s="75"/>
    </row>
    <row r="32" spans="2:13">
      <c r="B32" s="94" t="s">
        <v>23</v>
      </c>
      <c r="C32" s="10" t="s">
        <v>24</v>
      </c>
      <c r="D32" s="322">
        <v>1272976.8699999999</v>
      </c>
      <c r="E32" s="271">
        <v>937151.01</v>
      </c>
      <c r="F32" s="72"/>
      <c r="G32" s="250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665699.83999999997</v>
      </c>
      <c r="E33" s="272">
        <v>751626.33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180961.11</v>
      </c>
      <c r="E34" s="272">
        <v>26208.22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33148.080000000002</v>
      </c>
      <c r="E35" s="272">
        <v>51102.18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113442.86</v>
      </c>
      <c r="E37" s="272">
        <v>85266.61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279724.98</v>
      </c>
      <c r="E39" s="273">
        <v>22947.67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1489976.86</v>
      </c>
      <c r="E40" s="274">
        <v>-2455806.64</v>
      </c>
      <c r="G40" s="75"/>
    </row>
    <row r="41" spans="2:10" ht="13.5" thickBot="1">
      <c r="B41" s="101" t="s">
        <v>37</v>
      </c>
      <c r="C41" s="102" t="s">
        <v>38</v>
      </c>
      <c r="D41" s="326">
        <v>11950292.16</v>
      </c>
      <c r="E41" s="150">
        <f>E26+E27+E40</f>
        <v>7502494.3200000003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64648.942900000002</v>
      </c>
      <c r="E47" s="298">
        <v>51794.339</v>
      </c>
      <c r="G47" s="72"/>
    </row>
    <row r="48" spans="2:10">
      <c r="B48" s="196" t="s">
        <v>6</v>
      </c>
      <c r="C48" s="197" t="s">
        <v>41</v>
      </c>
      <c r="D48" s="330">
        <v>58540.6129</v>
      </c>
      <c r="E48" s="364">
        <v>46793.076200000003</v>
      </c>
      <c r="G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180.1858</v>
      </c>
      <c r="E50" s="298">
        <v>210.35990000000001</v>
      </c>
      <c r="G50" s="182"/>
    </row>
    <row r="51" spans="2:7">
      <c r="B51" s="194" t="s">
        <v>6</v>
      </c>
      <c r="C51" s="195" t="s">
        <v>111</v>
      </c>
      <c r="D51" s="330">
        <v>180.1858</v>
      </c>
      <c r="E51" s="298">
        <v>158.01650000000001</v>
      </c>
      <c r="G51" s="182"/>
    </row>
    <row r="52" spans="2:7" ht="12" customHeight="1">
      <c r="B52" s="194" t="s">
        <v>8</v>
      </c>
      <c r="C52" s="195" t="s">
        <v>112</v>
      </c>
      <c r="D52" s="330">
        <v>204.4384</v>
      </c>
      <c r="E52" s="298">
        <v>211.2123</v>
      </c>
    </row>
    <row r="53" spans="2:7" ht="13.5" thickBot="1">
      <c r="B53" s="198" t="s">
        <v>9</v>
      </c>
      <c r="C53" s="199" t="s">
        <v>41</v>
      </c>
      <c r="D53" s="328">
        <v>204.13679999999999</v>
      </c>
      <c r="E53" s="275">
        <v>160.33340000000001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7503209.8399999999</v>
      </c>
      <c r="E58" s="30">
        <f>D58/E21</f>
        <v>1.000095370948578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f>7198925.01-22947.69</f>
        <v>7175977.3199999994</v>
      </c>
      <c r="E64" s="82">
        <f>D64/E21</f>
        <v>0.9564788740819733</v>
      </c>
    </row>
    <row r="65" spans="2:7">
      <c r="B65" s="20" t="s">
        <v>33</v>
      </c>
      <c r="C65" s="21" t="s">
        <v>115</v>
      </c>
      <c r="D65" s="81">
        <v>0</v>
      </c>
      <c r="E65" s="82">
        <v>0</v>
      </c>
    </row>
    <row r="66" spans="2:7">
      <c r="B66" s="20" t="s">
        <v>50</v>
      </c>
      <c r="C66" s="21" t="s">
        <v>51</v>
      </c>
      <c r="D66" s="81">
        <v>0</v>
      </c>
      <c r="E66" s="82">
        <v>0</v>
      </c>
    </row>
    <row r="67" spans="2:7">
      <c r="B67" s="13" t="s">
        <v>52</v>
      </c>
      <c r="C67" s="14" t="s">
        <v>53</v>
      </c>
      <c r="D67" s="79">
        <v>0</v>
      </c>
      <c r="E67" s="80">
        <v>0</v>
      </c>
      <c r="G67" s="72"/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35">
        <v>327232.52</v>
      </c>
      <c r="E69" s="80">
        <f>D69/E21</f>
        <v>4.3616496866604765E-2</v>
      </c>
    </row>
    <row r="70" spans="2:7">
      <c r="B70" s="114" t="s">
        <v>58</v>
      </c>
      <c r="C70" s="115" t="s">
        <v>59</v>
      </c>
      <c r="D70" s="79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2" t="s">
        <v>62</v>
      </c>
      <c r="C73" s="23" t="s">
        <v>65</v>
      </c>
      <c r="D73" s="24">
        <f>E17</f>
        <v>715.52</v>
      </c>
      <c r="E73" s="25">
        <f>D73/E21</f>
        <v>9.5370948578072377E-5</v>
      </c>
    </row>
    <row r="74" spans="2:7">
      <c r="B74" s="122" t="s">
        <v>64</v>
      </c>
      <c r="C74" s="123" t="s">
        <v>66</v>
      </c>
      <c r="D74" s="124">
        <f>D58+D71+D72-D73</f>
        <v>7502494.3200000003</v>
      </c>
      <c r="E74" s="66">
        <f>E58+E72-E73</f>
        <v>1</v>
      </c>
    </row>
    <row r="75" spans="2:7">
      <c r="B75" s="13" t="s">
        <v>4</v>
      </c>
      <c r="C75" s="14" t="s">
        <v>67</v>
      </c>
      <c r="D75" s="79">
        <f>D74-D76</f>
        <v>5742857.4700000007</v>
      </c>
      <c r="E75" s="80">
        <f>D75/E21</f>
        <v>0.76545975578959202</v>
      </c>
      <c r="G75" s="182"/>
    </row>
    <row r="76" spans="2:7">
      <c r="B76" s="13" t="s">
        <v>6</v>
      </c>
      <c r="C76" s="14" t="s">
        <v>116</v>
      </c>
      <c r="D76" s="79">
        <v>1759636.8499999999</v>
      </c>
      <c r="E76" s="80">
        <f>D76/E21</f>
        <v>0.23454024421040814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81"/>
  <sheetViews>
    <sheetView zoomScale="80" zoomScaleNormal="80" workbookViewId="0">
      <selection activeCell="G24" sqref="G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8" width="17.85546875" customWidth="1"/>
    <col min="9" max="9" width="13.28515625" customWidth="1"/>
    <col min="10" max="10" width="16.85546875" customWidth="1"/>
    <col min="11" max="11" width="18.7109375" customWidth="1"/>
    <col min="12" max="12" width="15.285156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82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  <c r="G9" s="209"/>
    </row>
    <row r="10" spans="2:12" ht="13.5" thickBot="1">
      <c r="B10" s="344"/>
      <c r="C10" s="223" t="s">
        <v>2</v>
      </c>
      <c r="D10" s="264" t="s">
        <v>256</v>
      </c>
      <c r="E10" s="263" t="s">
        <v>259</v>
      </c>
      <c r="G10" s="72"/>
    </row>
    <row r="11" spans="2:12">
      <c r="B11" s="92" t="s">
        <v>3</v>
      </c>
      <c r="C11" s="205" t="s">
        <v>106</v>
      </c>
      <c r="D11" s="288">
        <v>198086216.81000003</v>
      </c>
      <c r="E11" s="240">
        <f>SUM(E12:E14)</f>
        <v>165460708.43000001</v>
      </c>
    </row>
    <row r="12" spans="2:12">
      <c r="B12" s="183" t="s">
        <v>4</v>
      </c>
      <c r="C12" s="243" t="s">
        <v>5</v>
      </c>
      <c r="D12" s="289">
        <v>198019647.24000001</v>
      </c>
      <c r="E12" s="245">
        <f>170746892.73+186464.46-5472648.76</f>
        <v>165460708.43000001</v>
      </c>
      <c r="G12" s="72"/>
      <c r="H12" s="72"/>
    </row>
    <row r="13" spans="2:12">
      <c r="B13" s="183" t="s">
        <v>6</v>
      </c>
      <c r="C13" s="243" t="s">
        <v>7</v>
      </c>
      <c r="D13" s="290">
        <v>17.3</v>
      </c>
      <c r="E13" s="246"/>
      <c r="H13" s="72"/>
    </row>
    <row r="14" spans="2:12">
      <c r="B14" s="183" t="s">
        <v>8</v>
      </c>
      <c r="C14" s="243" t="s">
        <v>10</v>
      </c>
      <c r="D14" s="290">
        <v>66552.27</v>
      </c>
      <c r="E14" s="246"/>
    </row>
    <row r="15" spans="2:12">
      <c r="B15" s="183" t="s">
        <v>103</v>
      </c>
      <c r="C15" s="243" t="s">
        <v>11</v>
      </c>
      <c r="D15" s="290">
        <v>66552.27</v>
      </c>
      <c r="E15" s="246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259662.68</v>
      </c>
      <c r="E17" s="248">
        <f>E18</f>
        <v>339374.9</v>
      </c>
    </row>
    <row r="18" spans="2:11">
      <c r="B18" s="183" t="s">
        <v>4</v>
      </c>
      <c r="C18" s="243" t="s">
        <v>11</v>
      </c>
      <c r="D18" s="291">
        <v>259662.68</v>
      </c>
      <c r="E18" s="247">
        <v>339374.9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197826554.13000003</v>
      </c>
      <c r="E21" s="150">
        <f>E11-E17</f>
        <v>165121333.53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193904022.11000001</v>
      </c>
      <c r="E26" s="235">
        <f>D21</f>
        <v>197826554.13000003</v>
      </c>
      <c r="I26" s="162"/>
    </row>
    <row r="27" spans="2:11">
      <c r="B27" s="8" t="s">
        <v>17</v>
      </c>
      <c r="C27" s="9" t="s">
        <v>108</v>
      </c>
      <c r="D27" s="322">
        <v>-305320.71000000089</v>
      </c>
      <c r="E27" s="270">
        <v>-2305673.8900000006</v>
      </c>
      <c r="F27" s="72"/>
      <c r="G27" s="250"/>
      <c r="H27" s="250"/>
      <c r="I27" s="217"/>
    </row>
    <row r="28" spans="2:11">
      <c r="B28" s="8" t="s">
        <v>18</v>
      </c>
      <c r="C28" s="9" t="s">
        <v>19</v>
      </c>
      <c r="D28" s="322">
        <v>13254054.379999999</v>
      </c>
      <c r="E28" s="271">
        <v>10661039.459999999</v>
      </c>
      <c r="F28" s="72"/>
      <c r="G28" s="250"/>
      <c r="H28" s="250"/>
      <c r="I28" s="217"/>
    </row>
    <row r="29" spans="2:11">
      <c r="B29" s="191" t="s">
        <v>4</v>
      </c>
      <c r="C29" s="184" t="s">
        <v>20</v>
      </c>
      <c r="D29" s="323">
        <v>12205582.939999999</v>
      </c>
      <c r="E29" s="272">
        <v>9925953.1899999995</v>
      </c>
      <c r="F29" s="72"/>
      <c r="G29" s="250"/>
      <c r="H29" s="250"/>
      <c r="I29" s="217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217"/>
    </row>
    <row r="31" spans="2:11">
      <c r="B31" s="191" t="s">
        <v>8</v>
      </c>
      <c r="C31" s="184" t="s">
        <v>22</v>
      </c>
      <c r="D31" s="323">
        <v>1048471.4400000001</v>
      </c>
      <c r="E31" s="272">
        <v>735086.27000000014</v>
      </c>
      <c r="F31" s="72"/>
      <c r="G31" s="250"/>
      <c r="H31" s="250"/>
      <c r="I31" s="217"/>
    </row>
    <row r="32" spans="2:11">
      <c r="B32" s="94" t="s">
        <v>23</v>
      </c>
      <c r="C32" s="10" t="s">
        <v>24</v>
      </c>
      <c r="D32" s="322">
        <v>13559375.09</v>
      </c>
      <c r="E32" s="271">
        <v>12966713.35</v>
      </c>
      <c r="F32" s="72"/>
      <c r="G32" s="250"/>
      <c r="H32" s="250"/>
      <c r="I32" s="217"/>
    </row>
    <row r="33" spans="2:10">
      <c r="B33" s="191" t="s">
        <v>4</v>
      </c>
      <c r="C33" s="184" t="s">
        <v>25</v>
      </c>
      <c r="D33" s="323">
        <v>10400378.66</v>
      </c>
      <c r="E33" s="272">
        <v>10124892.380000001</v>
      </c>
      <c r="F33" s="72"/>
      <c r="G33" s="250"/>
      <c r="H33" s="250"/>
      <c r="I33" s="217"/>
    </row>
    <row r="34" spans="2:10">
      <c r="B34" s="191" t="s">
        <v>6</v>
      </c>
      <c r="C34" s="184" t="s">
        <v>26</v>
      </c>
      <c r="D34" s="323">
        <v>597736.93000000005</v>
      </c>
      <c r="E34" s="272">
        <v>268712.61</v>
      </c>
      <c r="F34" s="72"/>
      <c r="G34" s="250"/>
      <c r="H34" s="250"/>
      <c r="I34" s="217"/>
    </row>
    <row r="35" spans="2:10">
      <c r="B35" s="191" t="s">
        <v>8</v>
      </c>
      <c r="C35" s="184" t="s">
        <v>27</v>
      </c>
      <c r="D35" s="323">
        <v>1774259.3800000001</v>
      </c>
      <c r="E35" s="272">
        <v>1796218.51</v>
      </c>
      <c r="F35" s="72"/>
      <c r="G35" s="250"/>
      <c r="H35" s="250"/>
      <c r="I35" s="217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217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217"/>
    </row>
    <row r="39" spans="2:10">
      <c r="B39" s="192" t="s">
        <v>33</v>
      </c>
      <c r="C39" s="193" t="s">
        <v>34</v>
      </c>
      <c r="D39" s="324">
        <v>787000.12</v>
      </c>
      <c r="E39" s="273">
        <v>776889.85</v>
      </c>
      <c r="F39" s="72"/>
      <c r="G39" s="250"/>
      <c r="H39" s="250"/>
      <c r="I39" s="217"/>
    </row>
    <row r="40" spans="2:10" ht="13.5" thickBot="1">
      <c r="B40" s="99" t="s">
        <v>35</v>
      </c>
      <c r="C40" s="100" t="s">
        <v>36</v>
      </c>
      <c r="D40" s="325">
        <v>14280335.359999999</v>
      </c>
      <c r="E40" s="274">
        <v>-30399546.710000001</v>
      </c>
      <c r="I40" s="162"/>
    </row>
    <row r="41" spans="2:10" ht="13.5" thickBot="1">
      <c r="B41" s="101" t="s">
        <v>37</v>
      </c>
      <c r="C41" s="102" t="s">
        <v>38</v>
      </c>
      <c r="D41" s="326">
        <v>207879036.75999999</v>
      </c>
      <c r="E41" s="150">
        <f>E26+E27+E40</f>
        <v>165121333.53</v>
      </c>
      <c r="F41" s="78"/>
      <c r="G41" s="67"/>
      <c r="I41" s="162"/>
    </row>
    <row r="42" spans="2:10">
      <c r="B42" s="95"/>
      <c r="C42" s="95"/>
      <c r="D42" s="96"/>
      <c r="E42" s="96"/>
      <c r="F42" s="78"/>
    </row>
    <row r="43" spans="2:10" ht="13.5">
      <c r="B43" s="401" t="s">
        <v>60</v>
      </c>
      <c r="C43" s="402"/>
      <c r="D43" s="402"/>
      <c r="E43" s="402"/>
    </row>
    <row r="44" spans="2:10" ht="15.75" customHeight="1" thickBot="1">
      <c r="B44" s="399" t="s">
        <v>118</v>
      </c>
      <c r="C44" s="403"/>
      <c r="D44" s="403"/>
      <c r="E44" s="403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</row>
    <row r="46" spans="2:10">
      <c r="B46" s="12" t="s">
        <v>18</v>
      </c>
      <c r="C46" s="29" t="s">
        <v>109</v>
      </c>
      <c r="D46" s="103"/>
      <c r="E46" s="27"/>
    </row>
    <row r="47" spans="2:10">
      <c r="B47" s="194" t="s">
        <v>4</v>
      </c>
      <c r="C47" s="195" t="s">
        <v>40</v>
      </c>
      <c r="D47" s="358">
        <v>8524112.8409000002</v>
      </c>
      <c r="E47" s="327">
        <v>8574667.7223000005</v>
      </c>
      <c r="G47" s="154"/>
    </row>
    <row r="48" spans="2:10">
      <c r="B48" s="196" t="s">
        <v>6</v>
      </c>
      <c r="C48" s="197" t="s">
        <v>41</v>
      </c>
      <c r="D48" s="358">
        <v>8529603.3508000001</v>
      </c>
      <c r="E48" s="327">
        <v>8418763.0724999998</v>
      </c>
      <c r="J48" s="161"/>
    </row>
    <row r="49" spans="2:7">
      <c r="B49" s="122" t="s">
        <v>23</v>
      </c>
      <c r="C49" s="126" t="s">
        <v>110</v>
      </c>
      <c r="D49" s="359"/>
      <c r="E49" s="295"/>
    </row>
    <row r="50" spans="2:7">
      <c r="B50" s="194" t="s">
        <v>4</v>
      </c>
      <c r="C50" s="195" t="s">
        <v>40</v>
      </c>
      <c r="D50" s="358">
        <v>22.747700000000002</v>
      </c>
      <c r="E50" s="296">
        <v>23.071000000000002</v>
      </c>
      <c r="G50" s="182"/>
    </row>
    <row r="51" spans="2:7">
      <c r="B51" s="194" t="s">
        <v>6</v>
      </c>
      <c r="C51" s="195" t="s">
        <v>111</v>
      </c>
      <c r="D51" s="358">
        <v>22.747699999999998</v>
      </c>
      <c r="E51" s="296">
        <v>18.942399999999999</v>
      </c>
      <c r="G51" s="182"/>
    </row>
    <row r="52" spans="2:7">
      <c r="B52" s="194" t="s">
        <v>8</v>
      </c>
      <c r="C52" s="195" t="s">
        <v>112</v>
      </c>
      <c r="D52" s="358">
        <v>24.390599999999999</v>
      </c>
      <c r="E52" s="296">
        <v>23.348700000000001</v>
      </c>
    </row>
    <row r="53" spans="2:7" ht="13.5" thickBot="1">
      <c r="B53" s="198" t="s">
        <v>9</v>
      </c>
      <c r="C53" s="199" t="s">
        <v>41</v>
      </c>
      <c r="D53" s="328">
        <v>24.371500000000001</v>
      </c>
      <c r="E53" s="275">
        <v>19.613500000000002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165460708.43000001</v>
      </c>
      <c r="E58" s="30">
        <f>D58/E21</f>
        <v>1.00205530619663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5.5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81">
        <f>170746892.73-5472648.76</f>
        <v>165274243.97</v>
      </c>
      <c r="E64" s="82">
        <f>D64/E21</f>
        <v>1.0009260489649099</v>
      </c>
      <c r="G64" s="72"/>
    </row>
    <row r="65" spans="2:7">
      <c r="B65" s="20" t="s">
        <v>33</v>
      </c>
      <c r="C65" s="21" t="s">
        <v>115</v>
      </c>
      <c r="D65" s="81">
        <v>0</v>
      </c>
      <c r="E65" s="82">
        <v>0</v>
      </c>
      <c r="G65" s="72"/>
    </row>
    <row r="66" spans="2:7">
      <c r="B66" s="20" t="s">
        <v>50</v>
      </c>
      <c r="C66" s="21" t="s">
        <v>51</v>
      </c>
      <c r="D66" s="81">
        <v>0</v>
      </c>
      <c r="E66" s="82">
        <v>0</v>
      </c>
    </row>
    <row r="67" spans="2:7">
      <c r="B67" s="13" t="s">
        <v>52</v>
      </c>
      <c r="C67" s="14" t="s">
        <v>53</v>
      </c>
      <c r="D67" s="79">
        <v>0</v>
      </c>
      <c r="E67" s="80">
        <v>0</v>
      </c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29">
        <v>186464.46</v>
      </c>
      <c r="E69" s="80">
        <f>D69/E21</f>
        <v>1.1292572317199842E-3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2" t="s">
        <v>62</v>
      </c>
      <c r="C73" s="23" t="s">
        <v>65</v>
      </c>
      <c r="D73" s="24">
        <f>E17</f>
        <v>339374.9</v>
      </c>
      <c r="E73" s="25">
        <f>D73/E21</f>
        <v>2.055306196629891E-3</v>
      </c>
    </row>
    <row r="74" spans="2:7">
      <c r="B74" s="122" t="s">
        <v>64</v>
      </c>
      <c r="C74" s="123" t="s">
        <v>66</v>
      </c>
      <c r="D74" s="124">
        <f>D58+D71+D72-D73</f>
        <v>165121333.53</v>
      </c>
      <c r="E74" s="66">
        <f>E58+E72-E73</f>
        <v>1</v>
      </c>
    </row>
    <row r="75" spans="2:7">
      <c r="B75" s="13" t="s">
        <v>4</v>
      </c>
      <c r="C75" s="14" t="s">
        <v>67</v>
      </c>
      <c r="D75" s="79">
        <f>D74</f>
        <v>165121333.53</v>
      </c>
      <c r="E75" s="80">
        <f>E74</f>
        <v>1</v>
      </c>
    </row>
    <row r="76" spans="2:7">
      <c r="B76" s="13" t="s">
        <v>6</v>
      </c>
      <c r="C76" s="14" t="s">
        <v>116</v>
      </c>
      <c r="D76" s="79">
        <v>0</v>
      </c>
      <c r="E76" s="80">
        <v>0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8554687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141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1189536.01</v>
      </c>
      <c r="E11" s="240">
        <f>SUM(E12:E14)</f>
        <v>911189.86</v>
      </c>
      <c r="H11" s="72"/>
    </row>
    <row r="12" spans="2:12">
      <c r="B12" s="183" t="s">
        <v>4</v>
      </c>
      <c r="C12" s="243" t="s">
        <v>5</v>
      </c>
      <c r="D12" s="289">
        <v>1189533.3999999999</v>
      </c>
      <c r="E12" s="245">
        <f>861198.73+49991.13</f>
        <v>911189.86</v>
      </c>
      <c r="H12" s="72"/>
    </row>
    <row r="13" spans="2:12">
      <c r="B13" s="183" t="s">
        <v>6</v>
      </c>
      <c r="C13" s="243" t="s">
        <v>7</v>
      </c>
      <c r="D13" s="290">
        <v>2.61</v>
      </c>
      <c r="E13" s="246"/>
      <c r="H13" s="72"/>
    </row>
    <row r="14" spans="2:12">
      <c r="B14" s="183" t="s">
        <v>8</v>
      </c>
      <c r="C14" s="243" t="s">
        <v>10</v>
      </c>
      <c r="D14" s="290"/>
      <c r="E14" s="246"/>
      <c r="H14" s="72"/>
    </row>
    <row r="15" spans="2:12">
      <c r="B15" s="183" t="s">
        <v>103</v>
      </c>
      <c r="C15" s="243" t="s">
        <v>11</v>
      </c>
      <c r="D15" s="290"/>
      <c r="E15" s="246"/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66.459999999999994</v>
      </c>
      <c r="E17" s="248">
        <f>E18</f>
        <v>174.89</v>
      </c>
    </row>
    <row r="18" spans="2:11">
      <c r="B18" s="183" t="s">
        <v>4</v>
      </c>
      <c r="C18" s="243" t="s">
        <v>11</v>
      </c>
      <c r="D18" s="291">
        <v>66.459999999999994</v>
      </c>
      <c r="E18" s="247">
        <v>174.89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1189469.55</v>
      </c>
      <c r="E21" s="150">
        <f>E11-E17</f>
        <v>911014.97</v>
      </c>
      <c r="F21" s="78"/>
      <c r="G21" s="78"/>
      <c r="H21" s="170"/>
      <c r="J21" s="229"/>
      <c r="K21" s="67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67">
        <v>1549065.85</v>
      </c>
      <c r="E26" s="235">
        <f>D21</f>
        <v>1189469.55</v>
      </c>
      <c r="G26" s="75"/>
    </row>
    <row r="27" spans="2:11">
      <c r="B27" s="8" t="s">
        <v>17</v>
      </c>
      <c r="C27" s="9" t="s">
        <v>108</v>
      </c>
      <c r="D27" s="368">
        <v>-328176.94</v>
      </c>
      <c r="E27" s="270">
        <v>-149062.45000000001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68">
        <v>453.63</v>
      </c>
      <c r="E28" s="271"/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289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289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289">
        <v>453.63</v>
      </c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68">
        <v>328630.57</v>
      </c>
      <c r="E32" s="271">
        <v>149062.45000000001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289">
        <v>63304.71</v>
      </c>
      <c r="E33" s="272">
        <v>125843.41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289">
        <v>226022.05</v>
      </c>
      <c r="E34" s="272">
        <v>10701.04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289">
        <v>2063.52</v>
      </c>
      <c r="E35" s="272">
        <v>2544.04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289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289">
        <v>13677.22</v>
      </c>
      <c r="E37" s="272">
        <v>9973.9600000000009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289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69">
        <v>23563.07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70">
        <v>112646.46</v>
      </c>
      <c r="E40" s="274">
        <v>-129392.13</v>
      </c>
      <c r="G40" s="75"/>
      <c r="H40" s="280"/>
    </row>
    <row r="41" spans="2:10" ht="13.5" thickBot="1">
      <c r="B41" s="101" t="s">
        <v>37</v>
      </c>
      <c r="C41" s="102" t="s">
        <v>38</v>
      </c>
      <c r="D41" s="294">
        <v>1333535.3700000001</v>
      </c>
      <c r="E41" s="150">
        <f>E26+E27+E40</f>
        <v>911014.97000000009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58">
        <v>12018.281300000001</v>
      </c>
      <c r="E47" s="298">
        <v>8903.0152999999991</v>
      </c>
      <c r="G47" s="72"/>
    </row>
    <row r="48" spans="2:10">
      <c r="B48" s="196" t="s">
        <v>6</v>
      </c>
      <c r="C48" s="197" t="s">
        <v>41</v>
      </c>
      <c r="D48" s="358">
        <v>9574.3246999999992</v>
      </c>
      <c r="E48" s="364">
        <v>7740.0979000000007</v>
      </c>
      <c r="G48" s="161"/>
    </row>
    <row r="49" spans="2:7">
      <c r="B49" s="122" t="s">
        <v>23</v>
      </c>
      <c r="C49" s="126" t="s">
        <v>110</v>
      </c>
      <c r="D49" s="359"/>
      <c r="E49" s="127"/>
    </row>
    <row r="50" spans="2:7">
      <c r="B50" s="194" t="s">
        <v>4</v>
      </c>
      <c r="C50" s="195" t="s">
        <v>40</v>
      </c>
      <c r="D50" s="358">
        <v>128.89250000000001</v>
      </c>
      <c r="E50" s="298">
        <v>133.60300000000001</v>
      </c>
      <c r="G50" s="182"/>
    </row>
    <row r="51" spans="2:7">
      <c r="B51" s="194" t="s">
        <v>6</v>
      </c>
      <c r="C51" s="195" t="s">
        <v>111</v>
      </c>
      <c r="D51" s="358">
        <v>127.547</v>
      </c>
      <c r="E51" s="298">
        <v>116.3219</v>
      </c>
      <c r="G51" s="182"/>
    </row>
    <row r="52" spans="2:7">
      <c r="B52" s="194" t="s">
        <v>8</v>
      </c>
      <c r="C52" s="195" t="s">
        <v>112</v>
      </c>
      <c r="D52" s="358">
        <v>141.7037</v>
      </c>
      <c r="E52" s="298">
        <v>135.12900000000002</v>
      </c>
    </row>
    <row r="53" spans="2:7" ht="12.75" customHeight="1" thickBot="1">
      <c r="B53" s="198" t="s">
        <v>9</v>
      </c>
      <c r="C53" s="199" t="s">
        <v>41</v>
      </c>
      <c r="D53" s="328">
        <v>139.2824</v>
      </c>
      <c r="E53" s="275">
        <v>117.70070000000001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911189.86</v>
      </c>
      <c r="E58" s="30">
        <f>D58/E21</f>
        <v>1.0001919726961237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5.5">
      <c r="B60" s="13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v>861198.73</v>
      </c>
      <c r="E64" s="82">
        <f>D64/E21</f>
        <v>0.94531786892590797</v>
      </c>
    </row>
    <row r="65" spans="2:7">
      <c r="B65" s="20" t="s">
        <v>33</v>
      </c>
      <c r="C65" s="21" t="s">
        <v>115</v>
      </c>
      <c r="D65" s="81"/>
      <c r="E65" s="82">
        <v>0</v>
      </c>
    </row>
    <row r="66" spans="2:7">
      <c r="B66" s="20" t="s">
        <v>50</v>
      </c>
      <c r="C66" s="21" t="s">
        <v>51</v>
      </c>
      <c r="D66" s="81">
        <v>0</v>
      </c>
      <c r="E66" s="82">
        <v>0</v>
      </c>
    </row>
    <row r="67" spans="2:7">
      <c r="B67" s="13" t="s">
        <v>52</v>
      </c>
      <c r="C67" s="14" t="s">
        <v>53</v>
      </c>
      <c r="D67" s="79">
        <v>0</v>
      </c>
      <c r="E67" s="80">
        <v>0</v>
      </c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35">
        <v>49991.13</v>
      </c>
      <c r="E69" s="80">
        <f>D69/E21</f>
        <v>5.487410377021576E-2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f>D71/E21</f>
        <v>0</v>
      </c>
      <c r="G71" s="72"/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2" t="s">
        <v>62</v>
      </c>
      <c r="C73" s="23" t="s">
        <v>65</v>
      </c>
      <c r="D73" s="24">
        <f>E17</f>
        <v>174.89</v>
      </c>
      <c r="E73" s="25">
        <f>D73/E21</f>
        <v>1.9197269612375304E-4</v>
      </c>
    </row>
    <row r="74" spans="2:7">
      <c r="B74" s="122" t="s">
        <v>64</v>
      </c>
      <c r="C74" s="123" t="s">
        <v>66</v>
      </c>
      <c r="D74" s="124">
        <f>D58-D73+D71+D72</f>
        <v>911014.97</v>
      </c>
      <c r="E74" s="66">
        <f>E58+E72-E73</f>
        <v>1</v>
      </c>
    </row>
    <row r="75" spans="2:7">
      <c r="B75" s="13" t="s">
        <v>4</v>
      </c>
      <c r="C75" s="14" t="s">
        <v>67</v>
      </c>
      <c r="D75" s="79">
        <f>D74-D76</f>
        <v>535131.22</v>
      </c>
      <c r="E75" s="80">
        <f>D75/E21</f>
        <v>0.58740112689915513</v>
      </c>
      <c r="G75" s="182"/>
    </row>
    <row r="76" spans="2:7">
      <c r="B76" s="13" t="s">
        <v>6</v>
      </c>
      <c r="C76" s="14" t="s">
        <v>116</v>
      </c>
      <c r="D76" s="79">
        <v>375883.75</v>
      </c>
      <c r="E76" s="80">
        <f>D76/E21</f>
        <v>0.41259887310084487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N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28515625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 customHeight="1">
      <c r="B6" s="398" t="s">
        <v>142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3167656.22</v>
      </c>
      <c r="E11" s="240">
        <f>SUM(E12:E14)</f>
        <v>2714963.36</v>
      </c>
      <c r="H11" s="72"/>
    </row>
    <row r="12" spans="2:12">
      <c r="B12" s="108" t="s">
        <v>4</v>
      </c>
      <c r="C12" s="206" t="s">
        <v>5</v>
      </c>
      <c r="D12" s="289">
        <v>3167653.64</v>
      </c>
      <c r="E12" s="245">
        <f>2643708.19+71255.17</f>
        <v>2714963.36</v>
      </c>
      <c r="H12" s="72"/>
    </row>
    <row r="13" spans="2:12">
      <c r="B13" s="108" t="s">
        <v>6</v>
      </c>
      <c r="C13" s="206" t="s">
        <v>7</v>
      </c>
      <c r="D13" s="290">
        <v>2.58</v>
      </c>
      <c r="E13" s="246"/>
      <c r="H13" s="72"/>
    </row>
    <row r="14" spans="2:12">
      <c r="B14" s="108" t="s">
        <v>8</v>
      </c>
      <c r="C14" s="206" t="s">
        <v>10</v>
      </c>
      <c r="D14" s="290"/>
      <c r="E14" s="246"/>
      <c r="H14" s="72"/>
    </row>
    <row r="15" spans="2:12">
      <c r="B15" s="108" t="s">
        <v>103</v>
      </c>
      <c r="C15" s="206" t="s">
        <v>11</v>
      </c>
      <c r="D15" s="290"/>
      <c r="E15" s="246"/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4">
      <c r="B17" s="8" t="s">
        <v>13</v>
      </c>
      <c r="C17" s="208" t="s">
        <v>65</v>
      </c>
      <c r="D17" s="292">
        <v>80.260000000000005</v>
      </c>
      <c r="E17" s="248">
        <f>E18</f>
        <v>282.58</v>
      </c>
    </row>
    <row r="18" spans="2:14">
      <c r="B18" s="108" t="s">
        <v>4</v>
      </c>
      <c r="C18" s="206" t="s">
        <v>11</v>
      </c>
      <c r="D18" s="291">
        <v>80.260000000000005</v>
      </c>
      <c r="E18" s="247">
        <v>282.58</v>
      </c>
    </row>
    <row r="19" spans="2:14" ht="15" customHeight="1">
      <c r="B19" s="108" t="s">
        <v>6</v>
      </c>
      <c r="C19" s="206" t="s">
        <v>105</v>
      </c>
      <c r="D19" s="290"/>
      <c r="E19" s="246"/>
    </row>
    <row r="20" spans="2:14" ht="13.5" thickBot="1">
      <c r="B20" s="110" t="s">
        <v>8</v>
      </c>
      <c r="C20" s="69" t="s">
        <v>14</v>
      </c>
      <c r="D20" s="293"/>
      <c r="E20" s="241"/>
    </row>
    <row r="21" spans="2:14" ht="13.5" thickBot="1">
      <c r="B21" s="407" t="s">
        <v>107</v>
      </c>
      <c r="C21" s="408"/>
      <c r="D21" s="294">
        <v>3167575.9600000004</v>
      </c>
      <c r="E21" s="150">
        <f>E11-E17</f>
        <v>2714680.78</v>
      </c>
      <c r="F21" s="78"/>
      <c r="G21" s="78"/>
      <c r="H21" s="170"/>
      <c r="J21" s="228"/>
      <c r="K21" s="170"/>
      <c r="N21" s="182"/>
    </row>
    <row r="22" spans="2:14">
      <c r="B22" s="3"/>
      <c r="C22" s="6"/>
      <c r="D22" s="7"/>
      <c r="E22" s="7"/>
      <c r="G22" s="72"/>
    </row>
    <row r="23" spans="2:14" ht="13.5">
      <c r="B23" s="400" t="s">
        <v>101</v>
      </c>
      <c r="C23" s="412"/>
      <c r="D23" s="412"/>
      <c r="E23" s="412"/>
      <c r="G23" s="72"/>
    </row>
    <row r="24" spans="2:14" ht="15.75" customHeight="1" thickBot="1">
      <c r="B24" s="399" t="s">
        <v>102</v>
      </c>
      <c r="C24" s="413"/>
      <c r="D24" s="413"/>
      <c r="E24" s="413"/>
    </row>
    <row r="25" spans="2:14" ht="13.5" thickBot="1">
      <c r="B25" s="90"/>
      <c r="C25" s="4" t="s">
        <v>2</v>
      </c>
      <c r="D25" s="282" t="s">
        <v>246</v>
      </c>
      <c r="E25" s="253" t="s">
        <v>259</v>
      </c>
    </row>
    <row r="26" spans="2:14">
      <c r="B26" s="97" t="s">
        <v>15</v>
      </c>
      <c r="C26" s="98" t="s">
        <v>16</v>
      </c>
      <c r="D26" s="321">
        <v>4235382.2399999993</v>
      </c>
      <c r="E26" s="235">
        <f>D21</f>
        <v>3167575.9600000004</v>
      </c>
      <c r="G26" s="75"/>
    </row>
    <row r="27" spans="2:14">
      <c r="B27" s="8" t="s">
        <v>17</v>
      </c>
      <c r="C27" s="9" t="s">
        <v>108</v>
      </c>
      <c r="D27" s="322">
        <v>-744726.2</v>
      </c>
      <c r="E27" s="270">
        <v>-278946.23000000004</v>
      </c>
      <c r="F27" s="72"/>
      <c r="G27" s="250"/>
      <c r="H27" s="250"/>
      <c r="I27" s="72"/>
      <c r="J27" s="75"/>
    </row>
    <row r="28" spans="2:14">
      <c r="B28" s="8" t="s">
        <v>18</v>
      </c>
      <c r="C28" s="9" t="s">
        <v>19</v>
      </c>
      <c r="D28" s="322"/>
      <c r="E28" s="271"/>
      <c r="F28" s="72"/>
      <c r="G28" s="250"/>
      <c r="H28" s="250"/>
      <c r="I28" s="72"/>
      <c r="J28" s="75"/>
    </row>
    <row r="29" spans="2:14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4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4">
      <c r="B31" s="106" t="s">
        <v>8</v>
      </c>
      <c r="C31" s="5" t="s">
        <v>22</v>
      </c>
      <c r="D31" s="323"/>
      <c r="E31" s="272"/>
      <c r="F31" s="72"/>
      <c r="G31" s="250"/>
      <c r="H31" s="250"/>
      <c r="I31" s="72"/>
      <c r="J31" s="75"/>
    </row>
    <row r="32" spans="2:14">
      <c r="B32" s="94" t="s">
        <v>23</v>
      </c>
      <c r="C32" s="10" t="s">
        <v>24</v>
      </c>
      <c r="D32" s="322">
        <v>744726.2</v>
      </c>
      <c r="E32" s="271">
        <v>278946.23000000004</v>
      </c>
      <c r="F32" s="72"/>
      <c r="G32" s="250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483737.4</v>
      </c>
      <c r="E33" s="272">
        <v>190734.7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146357.72</v>
      </c>
      <c r="E34" s="272">
        <v>40980.82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10634.88</v>
      </c>
      <c r="E35" s="272">
        <v>20021.439999999999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36878.35</v>
      </c>
      <c r="E37" s="272">
        <v>27209.27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67117.850000000006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-69660.259999999995</v>
      </c>
      <c r="E40" s="274">
        <v>-173948.95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3420995.7799999993</v>
      </c>
      <c r="E41" s="150">
        <f>E26+E27+E40</f>
        <v>2714680.7800000003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37397.4015</v>
      </c>
      <c r="E47" s="298">
        <v>28697.553199999998</v>
      </c>
      <c r="G47" s="72"/>
    </row>
    <row r="48" spans="2:10">
      <c r="B48" s="125" t="s">
        <v>6</v>
      </c>
      <c r="C48" s="21" t="s">
        <v>41</v>
      </c>
      <c r="D48" s="330">
        <v>30719.782599999999</v>
      </c>
      <c r="E48" s="364">
        <v>26096.403699999999</v>
      </c>
      <c r="G48" s="161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113.2534</v>
      </c>
      <c r="E50" s="298">
        <v>110.3779</v>
      </c>
      <c r="G50" s="182"/>
    </row>
    <row r="51" spans="2:7">
      <c r="B51" s="104" t="s">
        <v>6</v>
      </c>
      <c r="C51" s="14" t="s">
        <v>111</v>
      </c>
      <c r="D51" s="330">
        <v>109.91079999999999</v>
      </c>
      <c r="E51" s="298">
        <v>103.40090000000001</v>
      </c>
      <c r="G51" s="182"/>
    </row>
    <row r="52" spans="2:7">
      <c r="B52" s="104" t="s">
        <v>8</v>
      </c>
      <c r="C52" s="14" t="s">
        <v>112</v>
      </c>
      <c r="D52" s="330">
        <v>113.5086</v>
      </c>
      <c r="E52" s="298">
        <v>110.37790000000001</v>
      </c>
    </row>
    <row r="53" spans="2:7" ht="13.5" customHeight="1" thickBot="1">
      <c r="B53" s="105" t="s">
        <v>9</v>
      </c>
      <c r="C53" s="16" t="s">
        <v>41</v>
      </c>
      <c r="D53" s="328">
        <v>111.3613</v>
      </c>
      <c r="E53" s="275">
        <v>104.02510000000001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2714963.36</v>
      </c>
      <c r="E58" s="30">
        <f>D58/E21</f>
        <v>1.0001040932702223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334">
        <f>2643708.19</f>
        <v>2643708.19</v>
      </c>
      <c r="E64" s="82">
        <f>D64/E21</f>
        <v>0.9738560089558671</v>
      </c>
    </row>
    <row r="65" spans="2:7">
      <c r="B65" s="125" t="s">
        <v>33</v>
      </c>
      <c r="C65" s="21" t="s">
        <v>115</v>
      </c>
      <c r="D65" s="81">
        <v>0</v>
      </c>
      <c r="E65" s="82">
        <v>0</v>
      </c>
      <c r="G65" s="72"/>
    </row>
    <row r="66" spans="2:7">
      <c r="B66" s="125" t="s">
        <v>50</v>
      </c>
      <c r="C66" s="21" t="s">
        <v>51</v>
      </c>
      <c r="D66" s="81">
        <v>0</v>
      </c>
      <c r="E66" s="82">
        <v>0</v>
      </c>
    </row>
    <row r="67" spans="2:7">
      <c r="B67" s="104" t="s">
        <v>52</v>
      </c>
      <c r="C67" s="14" t="s">
        <v>53</v>
      </c>
      <c r="D67" s="79">
        <v>0</v>
      </c>
      <c r="E67" s="80">
        <v>0</v>
      </c>
    </row>
    <row r="68" spans="2:7">
      <c r="B68" s="104" t="s">
        <v>54</v>
      </c>
      <c r="C68" s="14" t="s">
        <v>55</v>
      </c>
      <c r="D68" s="79">
        <v>0</v>
      </c>
      <c r="E68" s="80">
        <v>0</v>
      </c>
    </row>
    <row r="69" spans="2:7">
      <c r="B69" s="104" t="s">
        <v>56</v>
      </c>
      <c r="C69" s="14" t="s">
        <v>57</v>
      </c>
      <c r="D69" s="335">
        <v>71255.17</v>
      </c>
      <c r="E69" s="80">
        <f>D69/E21</f>
        <v>2.624808431435537E-2</v>
      </c>
    </row>
    <row r="70" spans="2:7">
      <c r="B70" s="131" t="s">
        <v>58</v>
      </c>
      <c r="C70" s="115" t="s">
        <v>59</v>
      </c>
      <c r="D70" s="242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134" t="s">
        <v>62</v>
      </c>
      <c r="C73" s="23" t="s">
        <v>65</v>
      </c>
      <c r="D73" s="24">
        <f>E17</f>
        <v>282.58</v>
      </c>
      <c r="E73" s="25">
        <f>D73/E21</f>
        <v>1.0409327022236478E-4</v>
      </c>
    </row>
    <row r="74" spans="2:7">
      <c r="B74" s="132" t="s">
        <v>64</v>
      </c>
      <c r="C74" s="123" t="s">
        <v>66</v>
      </c>
      <c r="D74" s="124">
        <f>D58-D73+D71+D72</f>
        <v>2714680.78</v>
      </c>
      <c r="E74" s="66">
        <f>E58+E72-E73+E71</f>
        <v>1</v>
      </c>
    </row>
    <row r="75" spans="2:7">
      <c r="B75" s="104" t="s">
        <v>4</v>
      </c>
      <c r="C75" s="14" t="s">
        <v>67</v>
      </c>
      <c r="D75" s="79">
        <f>D74</f>
        <v>2714680.78</v>
      </c>
      <c r="E75" s="80">
        <f>D75/E21</f>
        <v>1</v>
      </c>
    </row>
    <row r="76" spans="2:7">
      <c r="B76" s="104" t="s">
        <v>6</v>
      </c>
      <c r="C76" s="14" t="s">
        <v>116</v>
      </c>
      <c r="D76" s="79">
        <v>0</v>
      </c>
      <c r="E76" s="80">
        <f>D76/E21</f>
        <v>0</v>
      </c>
    </row>
    <row r="77" spans="2:7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143</v>
      </c>
      <c r="C6" s="398"/>
      <c r="D6" s="398"/>
      <c r="E6" s="398"/>
    </row>
    <row r="7" spans="2:12" ht="14.25">
      <c r="B7" s="152"/>
      <c r="C7" s="152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3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71457.490000000005</v>
      </c>
      <c r="E11" s="240">
        <f>SUM(E12:E14)</f>
        <v>68761.94</v>
      </c>
      <c r="G11" s="182"/>
      <c r="H11" s="72"/>
    </row>
    <row r="12" spans="2:12">
      <c r="B12" s="108" t="s">
        <v>4</v>
      </c>
      <c r="C12" s="206" t="s">
        <v>5</v>
      </c>
      <c r="D12" s="289">
        <v>71457.490000000005</v>
      </c>
      <c r="E12" s="245">
        <f>65666.06+3095.88</f>
        <v>68761.94</v>
      </c>
      <c r="H12" s="72"/>
    </row>
    <row r="13" spans="2:12">
      <c r="B13" s="108" t="s">
        <v>6</v>
      </c>
      <c r="C13" s="206" t="s">
        <v>7</v>
      </c>
      <c r="D13" s="290"/>
      <c r="E13" s="246"/>
      <c r="H13" s="72"/>
    </row>
    <row r="14" spans="2:12">
      <c r="B14" s="108" t="s">
        <v>8</v>
      </c>
      <c r="C14" s="206" t="s">
        <v>10</v>
      </c>
      <c r="D14" s="290"/>
      <c r="E14" s="246"/>
      <c r="H14" s="72"/>
    </row>
    <row r="15" spans="2:12">
      <c r="B15" s="108" t="s">
        <v>103</v>
      </c>
      <c r="C15" s="206" t="s">
        <v>11</v>
      </c>
      <c r="D15" s="290"/>
      <c r="E15" s="246"/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/>
      <c r="E17" s="248"/>
    </row>
    <row r="18" spans="2:11">
      <c r="B18" s="108" t="s">
        <v>4</v>
      </c>
      <c r="C18" s="206" t="s">
        <v>11</v>
      </c>
      <c r="D18" s="291"/>
      <c r="E18" s="247"/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71457.490000000005</v>
      </c>
      <c r="E21" s="150">
        <f>E11-E17</f>
        <v>68761.94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53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73532.95</v>
      </c>
      <c r="E26" s="235">
        <f>D21</f>
        <v>71457.490000000005</v>
      </c>
      <c r="G26" s="75"/>
    </row>
    <row r="27" spans="2:11">
      <c r="B27" s="8" t="s">
        <v>17</v>
      </c>
      <c r="C27" s="9" t="s">
        <v>108</v>
      </c>
      <c r="D27" s="322">
        <v>540.49999999999977</v>
      </c>
      <c r="E27" s="270">
        <v>-1016.14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1562.35</v>
      </c>
      <c r="E28" s="271"/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1562.35</v>
      </c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1021.8500000000001</v>
      </c>
      <c r="E32" s="271">
        <v>1016.14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392.91</v>
      </c>
      <c r="E35" s="272">
        <v>422.95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628.94000000000005</v>
      </c>
      <c r="E37" s="272">
        <v>593.19000000000005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494.31</v>
      </c>
      <c r="E40" s="274">
        <v>-1679.41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74567.759999999995</v>
      </c>
      <c r="E41" s="150">
        <f>E26+E27+E40</f>
        <v>68761.94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669.14580000000001</v>
      </c>
      <c r="E47" s="298">
        <v>664.63980000000004</v>
      </c>
      <c r="G47" s="72"/>
    </row>
    <row r="48" spans="2:10">
      <c r="B48" s="196" t="s">
        <v>6</v>
      </c>
      <c r="C48" s="197" t="s">
        <v>41</v>
      </c>
      <c r="D48" s="330">
        <v>674.02700000000004</v>
      </c>
      <c r="E48" s="364">
        <v>655.04340000000002</v>
      </c>
      <c r="G48" s="161"/>
      <c r="H48" s="182"/>
    </row>
    <row r="49" spans="2:8">
      <c r="B49" s="122" t="s">
        <v>23</v>
      </c>
      <c r="C49" s="126" t="s">
        <v>110</v>
      </c>
      <c r="D49" s="331"/>
      <c r="E49" s="127"/>
    </row>
    <row r="50" spans="2:8">
      <c r="B50" s="194" t="s">
        <v>4</v>
      </c>
      <c r="C50" s="195" t="s">
        <v>40</v>
      </c>
      <c r="D50" s="330">
        <v>109.8908</v>
      </c>
      <c r="E50" s="298">
        <v>107.51309999999999</v>
      </c>
      <c r="G50" s="182"/>
    </row>
    <row r="51" spans="2:8">
      <c r="B51" s="194" t="s">
        <v>6</v>
      </c>
      <c r="C51" s="195" t="s">
        <v>111</v>
      </c>
      <c r="D51" s="330">
        <v>109.8908</v>
      </c>
      <c r="E51" s="298">
        <v>103.6665</v>
      </c>
      <c r="G51" s="182"/>
    </row>
    <row r="52" spans="2:8">
      <c r="B52" s="194" t="s">
        <v>8</v>
      </c>
      <c r="C52" s="195" t="s">
        <v>112</v>
      </c>
      <c r="D52" s="330">
        <v>110.6806</v>
      </c>
      <c r="E52" s="298">
        <v>107.9662</v>
      </c>
    </row>
    <row r="53" spans="2:8" ht="13.5" thickBot="1">
      <c r="B53" s="198" t="s">
        <v>9</v>
      </c>
      <c r="C53" s="199" t="s">
        <v>41</v>
      </c>
      <c r="D53" s="328">
        <v>110.6302</v>
      </c>
      <c r="E53" s="275">
        <v>104.9731</v>
      </c>
      <c r="G53" s="154"/>
    </row>
    <row r="54" spans="2:8">
      <c r="B54" s="200"/>
      <c r="C54" s="201"/>
      <c r="D54" s="113"/>
      <c r="E54" s="113"/>
      <c r="H54" s="238"/>
    </row>
    <row r="55" spans="2:8" ht="13.5">
      <c r="B55" s="401" t="s">
        <v>62</v>
      </c>
      <c r="C55" s="411"/>
      <c r="D55" s="411"/>
      <c r="E55" s="411"/>
    </row>
    <row r="56" spans="2:8" ht="14.25" thickBot="1">
      <c r="B56" s="399" t="s">
        <v>113</v>
      </c>
      <c r="C56" s="406"/>
      <c r="D56" s="406"/>
      <c r="E56" s="406"/>
    </row>
    <row r="57" spans="2:8" ht="23.25" thickBot="1">
      <c r="B57" s="394" t="s">
        <v>42</v>
      </c>
      <c r="C57" s="395"/>
      <c r="D57" s="17" t="s">
        <v>119</v>
      </c>
      <c r="E57" s="18" t="s">
        <v>114</v>
      </c>
    </row>
    <row r="58" spans="2:8">
      <c r="B58" s="19" t="s">
        <v>18</v>
      </c>
      <c r="C58" s="128" t="s">
        <v>43</v>
      </c>
      <c r="D58" s="129">
        <f>SUM(D59:D70)</f>
        <v>68761.94</v>
      </c>
      <c r="E58" s="30">
        <f>D58/E21</f>
        <v>1</v>
      </c>
    </row>
    <row r="59" spans="2:8" ht="25.5">
      <c r="B59" s="125" t="s">
        <v>4</v>
      </c>
      <c r="C59" s="197" t="s">
        <v>44</v>
      </c>
      <c r="D59" s="81">
        <v>0</v>
      </c>
      <c r="E59" s="82">
        <v>0</v>
      </c>
    </row>
    <row r="60" spans="2:8" ht="25.5">
      <c r="B60" s="104" t="s">
        <v>6</v>
      </c>
      <c r="C60" s="195" t="s">
        <v>45</v>
      </c>
      <c r="D60" s="79">
        <v>0</v>
      </c>
      <c r="E60" s="80">
        <v>0</v>
      </c>
    </row>
    <row r="61" spans="2:8">
      <c r="B61" s="104" t="s">
        <v>8</v>
      </c>
      <c r="C61" s="195" t="s">
        <v>46</v>
      </c>
      <c r="D61" s="79">
        <v>0</v>
      </c>
      <c r="E61" s="80">
        <v>0</v>
      </c>
    </row>
    <row r="62" spans="2:8">
      <c r="B62" s="104" t="s">
        <v>9</v>
      </c>
      <c r="C62" s="195" t="s">
        <v>47</v>
      </c>
      <c r="D62" s="79">
        <v>0</v>
      </c>
      <c r="E62" s="80">
        <v>0</v>
      </c>
    </row>
    <row r="63" spans="2:8">
      <c r="B63" s="104" t="s">
        <v>29</v>
      </c>
      <c r="C63" s="195" t="s">
        <v>48</v>
      </c>
      <c r="D63" s="79">
        <v>0</v>
      </c>
      <c r="E63" s="80">
        <v>0</v>
      </c>
      <c r="G63" s="67"/>
    </row>
    <row r="64" spans="2:8">
      <c r="B64" s="125" t="s">
        <v>31</v>
      </c>
      <c r="C64" s="197" t="s">
        <v>49</v>
      </c>
      <c r="D64" s="334">
        <v>65666.06</v>
      </c>
      <c r="E64" s="82">
        <f>D64/E21</f>
        <v>0.95497683747724393</v>
      </c>
    </row>
    <row r="65" spans="2:7">
      <c r="B65" s="125" t="s">
        <v>33</v>
      </c>
      <c r="C65" s="197" t="s">
        <v>115</v>
      </c>
      <c r="D65" s="81">
        <v>0</v>
      </c>
      <c r="E65" s="82">
        <v>0</v>
      </c>
      <c r="G65" s="72"/>
    </row>
    <row r="66" spans="2:7">
      <c r="B66" s="125" t="s">
        <v>50</v>
      </c>
      <c r="C66" s="197" t="s">
        <v>51</v>
      </c>
      <c r="D66" s="81">
        <v>0</v>
      </c>
      <c r="E66" s="82">
        <v>0</v>
      </c>
    </row>
    <row r="67" spans="2:7">
      <c r="B67" s="104" t="s">
        <v>52</v>
      </c>
      <c r="C67" s="195" t="s">
        <v>53</v>
      </c>
      <c r="D67" s="79">
        <v>0</v>
      </c>
      <c r="E67" s="80">
        <v>0</v>
      </c>
    </row>
    <row r="68" spans="2:7">
      <c r="B68" s="104" t="s">
        <v>54</v>
      </c>
      <c r="C68" s="195" t="s">
        <v>55</v>
      </c>
      <c r="D68" s="79">
        <v>0</v>
      </c>
      <c r="E68" s="80">
        <v>0</v>
      </c>
    </row>
    <row r="69" spans="2:7">
      <c r="B69" s="104" t="s">
        <v>56</v>
      </c>
      <c r="C69" s="195" t="s">
        <v>57</v>
      </c>
      <c r="D69" s="335">
        <v>3095.88</v>
      </c>
      <c r="E69" s="80">
        <f>D69/E21</f>
        <v>4.5023162522756045E-2</v>
      </c>
      <c r="G69" s="67"/>
    </row>
    <row r="70" spans="2:7">
      <c r="B70" s="131" t="s">
        <v>58</v>
      </c>
      <c r="C70" s="236" t="s">
        <v>59</v>
      </c>
      <c r="D70" s="242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7">
      <c r="B74" s="132" t="s">
        <v>64</v>
      </c>
      <c r="C74" s="123" t="s">
        <v>66</v>
      </c>
      <c r="D74" s="124">
        <f>D58-D73+D72</f>
        <v>68761.94</v>
      </c>
      <c r="E74" s="66">
        <f>E58+E72-E73</f>
        <v>1</v>
      </c>
    </row>
    <row r="75" spans="2:7">
      <c r="B75" s="104" t="s">
        <v>4</v>
      </c>
      <c r="C75" s="195" t="s">
        <v>67</v>
      </c>
      <c r="D75" s="79">
        <f>D74</f>
        <v>68761.94</v>
      </c>
      <c r="E75" s="80">
        <f>E74</f>
        <v>1</v>
      </c>
    </row>
    <row r="76" spans="2:7">
      <c r="B76" s="10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05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4.710937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144</v>
      </c>
      <c r="C6" s="398"/>
      <c r="D6" s="398"/>
      <c r="E6" s="398"/>
    </row>
    <row r="7" spans="2:12" ht="14.25">
      <c r="B7" s="175"/>
      <c r="C7" s="17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6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18487.990000000002</v>
      </c>
      <c r="E11" s="240">
        <f>SUM(E12:E14)</f>
        <v>7518.28</v>
      </c>
    </row>
    <row r="12" spans="2:12">
      <c r="B12" s="108" t="s">
        <v>4</v>
      </c>
      <c r="C12" s="206" t="s">
        <v>5</v>
      </c>
      <c r="D12" s="289">
        <v>18487.990000000002</v>
      </c>
      <c r="E12" s="245">
        <f>6069.83+1448.45</f>
        <v>7518.28</v>
      </c>
      <c r="G12" s="182"/>
      <c r="H12" s="72"/>
    </row>
    <row r="13" spans="2:12">
      <c r="B13" s="108" t="s">
        <v>6</v>
      </c>
      <c r="C13" s="206" t="s">
        <v>7</v>
      </c>
      <c r="D13" s="290"/>
      <c r="E13" s="246"/>
      <c r="H13" s="72"/>
    </row>
    <row r="14" spans="2:12">
      <c r="B14" s="108" t="s">
        <v>8</v>
      </c>
      <c r="C14" s="206" t="s">
        <v>10</v>
      </c>
      <c r="D14" s="290"/>
      <c r="E14" s="246"/>
      <c r="H14" s="72"/>
    </row>
    <row r="15" spans="2:12">
      <c r="B15" s="108" t="s">
        <v>103</v>
      </c>
      <c r="C15" s="206" t="s">
        <v>11</v>
      </c>
      <c r="D15" s="290"/>
      <c r="E15" s="246"/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/>
      <c r="E17" s="248"/>
      <c r="H17" s="72"/>
    </row>
    <row r="18" spans="2:11">
      <c r="B18" s="108" t="s">
        <v>4</v>
      </c>
      <c r="C18" s="206" t="s">
        <v>11</v>
      </c>
      <c r="D18" s="291"/>
      <c r="E18" s="247"/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18487.990000000002</v>
      </c>
      <c r="E21" s="150">
        <f>E11-E17</f>
        <v>7518.28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76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17467.93</v>
      </c>
      <c r="E26" s="235">
        <f>D21</f>
        <v>18487.990000000002</v>
      </c>
      <c r="G26" s="75"/>
    </row>
    <row r="27" spans="2:11">
      <c r="B27" s="8" t="s">
        <v>17</v>
      </c>
      <c r="C27" s="9" t="s">
        <v>108</v>
      </c>
      <c r="D27" s="322">
        <v>-188.68</v>
      </c>
      <c r="E27" s="270">
        <v>-8700.84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188.68</v>
      </c>
      <c r="E32" s="271">
        <v>8700.84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/>
      <c r="E33" s="272">
        <v>8563.11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38.82</v>
      </c>
      <c r="E35" s="272">
        <v>36.46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149.86000000000001</v>
      </c>
      <c r="E37" s="272">
        <v>101.27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751.65</v>
      </c>
      <c r="E40" s="274">
        <v>-2268.87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18030.900000000001</v>
      </c>
      <c r="E41" s="150">
        <f>E26+E27+E40</f>
        <v>7518.2800000000016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76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138.5753</v>
      </c>
      <c r="E47" s="298">
        <v>137.92699999999999</v>
      </c>
      <c r="G47" s="72"/>
    </row>
    <row r="48" spans="2:10">
      <c r="B48" s="196" t="s">
        <v>6</v>
      </c>
      <c r="C48" s="197" t="s">
        <v>41</v>
      </c>
      <c r="D48" s="330">
        <v>137.10329999999999</v>
      </c>
      <c r="E48" s="364">
        <v>66.8352</v>
      </c>
      <c r="G48" s="220"/>
      <c r="H48" s="182"/>
    </row>
    <row r="49" spans="2:9">
      <c r="B49" s="122" t="s">
        <v>23</v>
      </c>
      <c r="C49" s="126" t="s">
        <v>110</v>
      </c>
      <c r="D49" s="331"/>
      <c r="E49" s="127"/>
      <c r="I49" s="220"/>
    </row>
    <row r="50" spans="2:9">
      <c r="B50" s="194" t="s">
        <v>4</v>
      </c>
      <c r="C50" s="195" t="s">
        <v>40</v>
      </c>
      <c r="D50" s="330">
        <v>126.05370000000001</v>
      </c>
      <c r="E50" s="298">
        <v>134.04179999999999</v>
      </c>
      <c r="G50" s="182"/>
    </row>
    <row r="51" spans="2:9">
      <c r="B51" s="194" t="s">
        <v>6</v>
      </c>
      <c r="C51" s="195" t="s">
        <v>111</v>
      </c>
      <c r="D51" s="330">
        <v>125.0515</v>
      </c>
      <c r="E51" s="298">
        <v>112.0896</v>
      </c>
      <c r="G51" s="219"/>
    </row>
    <row r="52" spans="2:9">
      <c r="B52" s="194" t="s">
        <v>8</v>
      </c>
      <c r="C52" s="195" t="s">
        <v>112</v>
      </c>
      <c r="D52" s="330">
        <v>131.5299</v>
      </c>
      <c r="E52" s="298">
        <v>134.04179999999999</v>
      </c>
    </row>
    <row r="53" spans="2:9" ht="13.5" thickBot="1">
      <c r="B53" s="198" t="s">
        <v>9</v>
      </c>
      <c r="C53" s="199" t="s">
        <v>41</v>
      </c>
      <c r="D53" s="328">
        <v>131.51320000000001</v>
      </c>
      <c r="E53" s="371">
        <v>112.4898</v>
      </c>
      <c r="G53" s="154"/>
    </row>
    <row r="54" spans="2:9">
      <c r="B54" s="200"/>
      <c r="C54" s="201"/>
      <c r="D54" s="113"/>
      <c r="E54" s="113"/>
    </row>
    <row r="55" spans="2:9" ht="13.5">
      <c r="B55" s="401" t="s">
        <v>62</v>
      </c>
      <c r="C55" s="402"/>
      <c r="D55" s="402"/>
      <c r="E55" s="402"/>
    </row>
    <row r="56" spans="2:9" ht="14.25" thickBot="1">
      <c r="B56" s="399" t="s">
        <v>113</v>
      </c>
      <c r="C56" s="403"/>
      <c r="D56" s="403"/>
      <c r="E56" s="403"/>
      <c r="G56" s="238"/>
    </row>
    <row r="57" spans="2:9" ht="23.25" thickBot="1">
      <c r="B57" s="394" t="s">
        <v>42</v>
      </c>
      <c r="C57" s="395"/>
      <c r="D57" s="17" t="s">
        <v>119</v>
      </c>
      <c r="E57" s="18" t="s">
        <v>114</v>
      </c>
    </row>
    <row r="58" spans="2:9">
      <c r="B58" s="19" t="s">
        <v>18</v>
      </c>
      <c r="C58" s="128" t="s">
        <v>43</v>
      </c>
      <c r="D58" s="129">
        <f>SUM(D59:D70)</f>
        <v>7518.28</v>
      </c>
      <c r="E58" s="30">
        <f>D58/E21</f>
        <v>1</v>
      </c>
    </row>
    <row r="59" spans="2:9" ht="25.5">
      <c r="B59" s="125" t="s">
        <v>4</v>
      </c>
      <c r="C59" s="197" t="s">
        <v>44</v>
      </c>
      <c r="D59" s="81">
        <v>0</v>
      </c>
      <c r="E59" s="82">
        <v>0</v>
      </c>
    </row>
    <row r="60" spans="2:9" ht="25.5">
      <c r="B60" s="104" t="s">
        <v>6</v>
      </c>
      <c r="C60" s="195" t="s">
        <v>45</v>
      </c>
      <c r="D60" s="79">
        <v>0</v>
      </c>
      <c r="E60" s="80">
        <v>0</v>
      </c>
    </row>
    <row r="61" spans="2:9">
      <c r="B61" s="104" t="s">
        <v>8</v>
      </c>
      <c r="C61" s="195" t="s">
        <v>46</v>
      </c>
      <c r="D61" s="79">
        <v>0</v>
      </c>
      <c r="E61" s="80">
        <v>0</v>
      </c>
    </row>
    <row r="62" spans="2:9">
      <c r="B62" s="104" t="s">
        <v>9</v>
      </c>
      <c r="C62" s="195" t="s">
        <v>47</v>
      </c>
      <c r="D62" s="79">
        <v>0</v>
      </c>
      <c r="E62" s="80">
        <v>0</v>
      </c>
    </row>
    <row r="63" spans="2:9">
      <c r="B63" s="104" t="s">
        <v>29</v>
      </c>
      <c r="C63" s="195" t="s">
        <v>48</v>
      </c>
      <c r="D63" s="79">
        <v>0</v>
      </c>
      <c r="E63" s="80">
        <v>0</v>
      </c>
    </row>
    <row r="64" spans="2:9">
      <c r="B64" s="125" t="s">
        <v>31</v>
      </c>
      <c r="C64" s="197" t="s">
        <v>49</v>
      </c>
      <c r="D64" s="334">
        <v>6069.83</v>
      </c>
      <c r="E64" s="82">
        <f>D64/E21</f>
        <v>0.80734290289800326</v>
      </c>
    </row>
    <row r="65" spans="2:7">
      <c r="B65" s="125" t="s">
        <v>33</v>
      </c>
      <c r="C65" s="197" t="s">
        <v>115</v>
      </c>
      <c r="D65" s="81">
        <v>0</v>
      </c>
      <c r="E65" s="82">
        <v>0</v>
      </c>
      <c r="G65" s="72"/>
    </row>
    <row r="66" spans="2:7">
      <c r="B66" s="125" t="s">
        <v>50</v>
      </c>
      <c r="C66" s="197" t="s">
        <v>51</v>
      </c>
      <c r="D66" s="81">
        <v>0</v>
      </c>
      <c r="E66" s="82">
        <v>0</v>
      </c>
    </row>
    <row r="67" spans="2:7">
      <c r="B67" s="104" t="s">
        <v>52</v>
      </c>
      <c r="C67" s="195" t="s">
        <v>53</v>
      </c>
      <c r="D67" s="79">
        <v>0</v>
      </c>
      <c r="E67" s="80">
        <v>0</v>
      </c>
    </row>
    <row r="68" spans="2:7">
      <c r="B68" s="104" t="s">
        <v>54</v>
      </c>
      <c r="C68" s="195" t="s">
        <v>55</v>
      </c>
      <c r="D68" s="79">
        <v>0</v>
      </c>
      <c r="E68" s="80">
        <v>0</v>
      </c>
    </row>
    <row r="69" spans="2:7">
      <c r="B69" s="104" t="s">
        <v>56</v>
      </c>
      <c r="C69" s="195" t="s">
        <v>57</v>
      </c>
      <c r="D69" s="335">
        <v>1448.45</v>
      </c>
      <c r="E69" s="80">
        <f>D69/E21</f>
        <v>0.19265709710199674</v>
      </c>
    </row>
    <row r="70" spans="2:7">
      <c r="B70" s="131" t="s">
        <v>58</v>
      </c>
      <c r="C70" s="236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7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7">
      <c r="B74" s="132" t="s">
        <v>64</v>
      </c>
      <c r="C74" s="123" t="s">
        <v>66</v>
      </c>
      <c r="D74" s="124">
        <f>D58-D73</f>
        <v>7518.28</v>
      </c>
      <c r="E74" s="66">
        <f>E58+E72-E73</f>
        <v>1</v>
      </c>
    </row>
    <row r="75" spans="2:7">
      <c r="B75" s="104" t="s">
        <v>4</v>
      </c>
      <c r="C75" s="195" t="s">
        <v>67</v>
      </c>
      <c r="D75" s="79">
        <f>D74</f>
        <v>7518.28</v>
      </c>
      <c r="E75" s="80">
        <f>E74</f>
        <v>1</v>
      </c>
    </row>
    <row r="76" spans="2:7">
      <c r="B76" s="10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05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5703125" customWidth="1"/>
    <col min="9" max="9" width="13.28515625" customWidth="1"/>
    <col min="10" max="10" width="13.5703125" customWidth="1"/>
    <col min="11" max="11" width="17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68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13617932.010000002</v>
      </c>
      <c r="E11" s="240">
        <f>SUM(E12:E14)</f>
        <v>11960042.24</v>
      </c>
    </row>
    <row r="12" spans="2:12">
      <c r="B12" s="183" t="s">
        <v>4</v>
      </c>
      <c r="C12" s="243" t="s">
        <v>5</v>
      </c>
      <c r="D12" s="289">
        <v>13617863.290000001</v>
      </c>
      <c r="E12" s="245">
        <v>11960042.24</v>
      </c>
      <c r="G12" s="72"/>
    </row>
    <row r="13" spans="2:12">
      <c r="B13" s="183" t="s">
        <v>6</v>
      </c>
      <c r="C13" s="243" t="s">
        <v>7</v>
      </c>
      <c r="D13" s="290">
        <v>68.72</v>
      </c>
      <c r="E13" s="246"/>
    </row>
    <row r="14" spans="2:12">
      <c r="B14" s="183" t="s">
        <v>8</v>
      </c>
      <c r="C14" s="243" t="s">
        <v>10</v>
      </c>
      <c r="D14" s="290"/>
      <c r="E14" s="246"/>
    </row>
    <row r="15" spans="2:12">
      <c r="B15" s="183" t="s">
        <v>103</v>
      </c>
      <c r="C15" s="243" t="s">
        <v>11</v>
      </c>
      <c r="D15" s="290"/>
      <c r="E15" s="246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22777.79</v>
      </c>
      <c r="E17" s="248">
        <f>E18</f>
        <v>41655.51</v>
      </c>
      <c r="H17" s="67"/>
    </row>
    <row r="18" spans="2:11">
      <c r="B18" s="183" t="s">
        <v>4</v>
      </c>
      <c r="C18" s="243" t="s">
        <v>11</v>
      </c>
      <c r="D18" s="291">
        <v>22777.79</v>
      </c>
      <c r="E18" s="247">
        <v>41655.51</v>
      </c>
      <c r="H18" s="86"/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13595154.220000003</v>
      </c>
      <c r="E21" s="150">
        <f>E11-E17</f>
        <v>11918386.73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G25" s="72"/>
    </row>
    <row r="26" spans="2:11">
      <c r="B26" s="97" t="s">
        <v>15</v>
      </c>
      <c r="C26" s="98" t="s">
        <v>16</v>
      </c>
      <c r="D26" s="321">
        <v>15822696.800000001</v>
      </c>
      <c r="E26" s="235">
        <f>D21</f>
        <v>13595154.220000003</v>
      </c>
    </row>
    <row r="27" spans="2:11">
      <c r="B27" s="8" t="s">
        <v>17</v>
      </c>
      <c r="C27" s="9" t="s">
        <v>108</v>
      </c>
      <c r="D27" s="322">
        <v>-672620.35000000009</v>
      </c>
      <c r="E27" s="270">
        <v>-628673.04</v>
      </c>
      <c r="F27" s="72"/>
      <c r="G27" s="250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23761.11</v>
      </c>
      <c r="E28" s="271">
        <v>84512.890000000014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4617.76</v>
      </c>
      <c r="E29" s="272">
        <v>2366.27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19143.349999999999</v>
      </c>
      <c r="E31" s="272">
        <v>82146.62000000001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696381.46000000008</v>
      </c>
      <c r="E32" s="271">
        <v>713185.93</v>
      </c>
      <c r="F32" s="72"/>
      <c r="G32" s="250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391108.43</v>
      </c>
      <c r="E33" s="272">
        <v>479670.62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246442.98</v>
      </c>
      <c r="E34" s="272">
        <v>220585.46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14963.89</v>
      </c>
      <c r="E35" s="272">
        <v>12929.85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43866.159999999996</v>
      </c>
      <c r="E39" s="273"/>
      <c r="F39" s="72"/>
      <c r="G39" s="238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-188419.73</v>
      </c>
      <c r="E40" s="274">
        <v>-1048094.45</v>
      </c>
    </row>
    <row r="41" spans="2:10" ht="13.5" thickBot="1">
      <c r="B41" s="101" t="s">
        <v>37</v>
      </c>
      <c r="C41" s="102" t="s">
        <v>38</v>
      </c>
      <c r="D41" s="326">
        <v>14961656.720000001</v>
      </c>
      <c r="E41" s="150">
        <f>E26+E27+E40</f>
        <v>11918386.730000004</v>
      </c>
      <c r="F41" s="7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1179559.9424000001</v>
      </c>
      <c r="E47" s="298">
        <v>1093684.8781999999</v>
      </c>
      <c r="G47" s="72"/>
    </row>
    <row r="48" spans="2:10">
      <c r="B48" s="196" t="s">
        <v>6</v>
      </c>
      <c r="C48" s="197" t="s">
        <v>41</v>
      </c>
      <c r="D48" s="330">
        <v>1129283.3589000001</v>
      </c>
      <c r="E48" s="298">
        <v>1040881.7824</v>
      </c>
      <c r="G48" s="161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13.414099999999999</v>
      </c>
      <c r="E50" s="298">
        <v>12.4306</v>
      </c>
      <c r="G50" s="182"/>
    </row>
    <row r="51" spans="2:7">
      <c r="B51" s="194" t="s">
        <v>6</v>
      </c>
      <c r="C51" s="195" t="s">
        <v>111</v>
      </c>
      <c r="D51" s="330">
        <v>13.1928</v>
      </c>
      <c r="E51" s="298">
        <v>11.2156</v>
      </c>
      <c r="G51" s="182"/>
    </row>
    <row r="52" spans="2:7">
      <c r="B52" s="194" t="s">
        <v>8</v>
      </c>
      <c r="C52" s="195" t="s">
        <v>112</v>
      </c>
      <c r="D52" s="330">
        <v>13.4573</v>
      </c>
      <c r="E52" s="298">
        <v>12.464700000000001</v>
      </c>
    </row>
    <row r="53" spans="2:7" ht="13.5" customHeight="1" thickBot="1">
      <c r="B53" s="198" t="s">
        <v>9</v>
      </c>
      <c r="C53" s="199" t="s">
        <v>41</v>
      </c>
      <c r="D53" s="328">
        <v>13.248799999999999</v>
      </c>
      <c r="E53" s="275">
        <v>11.4503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11960042.24</v>
      </c>
      <c r="E58" s="30">
        <f>D58/E21</f>
        <v>1.0034950627919421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5.5">
      <c r="B60" s="194" t="s">
        <v>6</v>
      </c>
      <c r="C60" s="195" t="s">
        <v>45</v>
      </c>
      <c r="D60" s="79">
        <v>0</v>
      </c>
      <c r="E60" s="80">
        <v>0</v>
      </c>
    </row>
    <row r="61" spans="2:7" ht="12.75" customHeight="1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v>11960042.24</v>
      </c>
      <c r="E64" s="82">
        <f>D64/E21</f>
        <v>1.0034950627919421</v>
      </c>
      <c r="G64" s="72"/>
    </row>
    <row r="65" spans="2:5">
      <c r="B65" s="196" t="s">
        <v>33</v>
      </c>
      <c r="C65" s="197" t="s">
        <v>115</v>
      </c>
      <c r="D65" s="81">
        <v>0</v>
      </c>
      <c r="E65" s="82">
        <v>0</v>
      </c>
    </row>
    <row r="66" spans="2:5">
      <c r="B66" s="196" t="s">
        <v>50</v>
      </c>
      <c r="C66" s="197" t="s">
        <v>51</v>
      </c>
      <c r="D66" s="81">
        <v>0</v>
      </c>
      <c r="E66" s="82">
        <v>0</v>
      </c>
    </row>
    <row r="67" spans="2:5">
      <c r="B67" s="194" t="s">
        <v>52</v>
      </c>
      <c r="C67" s="195" t="s">
        <v>53</v>
      </c>
      <c r="D67" s="79">
        <v>0</v>
      </c>
      <c r="E67" s="80">
        <v>0</v>
      </c>
    </row>
    <row r="68" spans="2:5">
      <c r="B68" s="194" t="s">
        <v>54</v>
      </c>
      <c r="C68" s="195" t="s">
        <v>55</v>
      </c>
      <c r="D68" s="79">
        <v>0</v>
      </c>
      <c r="E68" s="80">
        <v>0</v>
      </c>
    </row>
    <row r="69" spans="2:5">
      <c r="B69" s="194" t="s">
        <v>56</v>
      </c>
      <c r="C69" s="195" t="s">
        <v>57</v>
      </c>
      <c r="D69" s="242">
        <v>0</v>
      </c>
      <c r="E69" s="80">
        <v>0</v>
      </c>
    </row>
    <row r="70" spans="2:5">
      <c r="B70" s="237" t="s">
        <v>58</v>
      </c>
      <c r="C70" s="236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6">
        <f>D71/E21</f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41655.51</v>
      </c>
      <c r="E73" s="25">
        <f>D73/E21</f>
        <v>3.495062791942144E-3</v>
      </c>
    </row>
    <row r="74" spans="2:5">
      <c r="B74" s="132" t="s">
        <v>64</v>
      </c>
      <c r="C74" s="123" t="s">
        <v>66</v>
      </c>
      <c r="D74" s="124">
        <f>D58+D71+D72-D73</f>
        <v>11918386.73</v>
      </c>
      <c r="E74" s="66">
        <f>E58+E71+E72-E73</f>
        <v>1</v>
      </c>
    </row>
    <row r="75" spans="2:5">
      <c r="B75" s="194" t="s">
        <v>4</v>
      </c>
      <c r="C75" s="195" t="s">
        <v>67</v>
      </c>
      <c r="D75" s="79">
        <f>D74</f>
        <v>11918386.73</v>
      </c>
      <c r="E75" s="80">
        <f>E74</f>
        <v>1</v>
      </c>
    </row>
    <row r="76" spans="2:5">
      <c r="B76" s="194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8.425781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69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95343166.650000006</v>
      </c>
      <c r="E11" s="240">
        <f>SUM(E12:E14)</f>
        <v>76764861.349999994</v>
      </c>
    </row>
    <row r="12" spans="2:12">
      <c r="B12" s="183" t="s">
        <v>4</v>
      </c>
      <c r="C12" s="243" t="s">
        <v>5</v>
      </c>
      <c r="D12" s="289">
        <v>95343166.650000006</v>
      </c>
      <c r="E12" s="245">
        <f>76820747.63-55886.28</f>
        <v>76764861.349999994</v>
      </c>
      <c r="G12" s="72"/>
    </row>
    <row r="13" spans="2:12">
      <c r="B13" s="183" t="s">
        <v>6</v>
      </c>
      <c r="C13" s="243" t="s">
        <v>7</v>
      </c>
      <c r="D13" s="290"/>
      <c r="E13" s="246"/>
    </row>
    <row r="14" spans="2:12">
      <c r="B14" s="183" t="s">
        <v>8</v>
      </c>
      <c r="C14" s="243" t="s">
        <v>10</v>
      </c>
      <c r="D14" s="290"/>
      <c r="E14" s="246"/>
    </row>
    <row r="15" spans="2:12">
      <c r="B15" s="183" t="s">
        <v>103</v>
      </c>
      <c r="C15" s="243" t="s">
        <v>11</v>
      </c>
      <c r="D15" s="290"/>
      <c r="E15" s="246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253449.11</v>
      </c>
      <c r="E17" s="248">
        <f>E18</f>
        <v>377152.27</v>
      </c>
    </row>
    <row r="18" spans="2:11">
      <c r="B18" s="183" t="s">
        <v>4</v>
      </c>
      <c r="C18" s="243" t="s">
        <v>11</v>
      </c>
      <c r="D18" s="291">
        <v>253449.11</v>
      </c>
      <c r="E18" s="247">
        <v>377152.27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95089717.540000007</v>
      </c>
      <c r="E21" s="150">
        <f>E11-E17</f>
        <v>76387709.079999998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6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95976473.219999999</v>
      </c>
      <c r="E26" s="235">
        <f>D21</f>
        <v>95089717.540000007</v>
      </c>
      <c r="G26" s="155"/>
    </row>
    <row r="27" spans="2:11">
      <c r="B27" s="8" t="s">
        <v>17</v>
      </c>
      <c r="C27" s="9" t="s">
        <v>108</v>
      </c>
      <c r="D27" s="322">
        <v>-4155971.2499999995</v>
      </c>
      <c r="E27" s="270">
        <v>-5018944.1599999992</v>
      </c>
      <c r="F27" s="72"/>
      <c r="G27" s="250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106675.01999999999</v>
      </c>
      <c r="E28" s="271">
        <v>17831.189999999999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20853.400000000001</v>
      </c>
      <c r="E29" s="272">
        <v>17831.189999999999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85821.62</v>
      </c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4262646.2699999996</v>
      </c>
      <c r="E32" s="271">
        <v>5036775.3499999996</v>
      </c>
      <c r="F32" s="72"/>
      <c r="G32" s="250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3099688.9</v>
      </c>
      <c r="E33" s="272">
        <v>4127268.84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905455.06</v>
      </c>
      <c r="E34" s="272">
        <v>738995.8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90373.92</v>
      </c>
      <c r="E35" s="272">
        <v>86900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167128.39000000001</v>
      </c>
      <c r="E39" s="273">
        <v>83610.709999999992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8078655.3899999997</v>
      </c>
      <c r="E40" s="274">
        <v>-13683064.300000001</v>
      </c>
      <c r="G40" s="75"/>
    </row>
    <row r="41" spans="2:10" ht="13.5" thickBot="1">
      <c r="B41" s="101" t="s">
        <v>37</v>
      </c>
      <c r="C41" s="102" t="s">
        <v>38</v>
      </c>
      <c r="D41" s="326">
        <v>99899157.359999999</v>
      </c>
      <c r="E41" s="150">
        <f>E26+E27+E40</f>
        <v>76387709.080000013</v>
      </c>
      <c r="F41" s="78"/>
      <c r="G41" s="75"/>
      <c r="H41" s="67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9568952.8922000006</v>
      </c>
      <c r="E47" s="298">
        <v>8897546.1162999999</v>
      </c>
      <c r="G47" s="72"/>
    </row>
    <row r="48" spans="2:10">
      <c r="B48" s="196" t="s">
        <v>6</v>
      </c>
      <c r="C48" s="197" t="s">
        <v>41</v>
      </c>
      <c r="D48" s="330">
        <v>9168852.8370999992</v>
      </c>
      <c r="E48" s="298">
        <v>8382329.6620999994</v>
      </c>
      <c r="G48" s="202"/>
      <c r="I48" s="161"/>
    </row>
    <row r="49" spans="2:7">
      <c r="B49" s="122" t="s">
        <v>23</v>
      </c>
      <c r="C49" s="126" t="s">
        <v>110</v>
      </c>
      <c r="D49" s="331"/>
      <c r="E49" s="298"/>
      <c r="G49" s="154"/>
    </row>
    <row r="50" spans="2:7">
      <c r="B50" s="194" t="s">
        <v>4</v>
      </c>
      <c r="C50" s="195" t="s">
        <v>40</v>
      </c>
      <c r="D50" s="330">
        <v>10.029999999999999</v>
      </c>
      <c r="E50" s="298">
        <v>10.687200000000001</v>
      </c>
      <c r="G50" s="182"/>
    </row>
    <row r="51" spans="2:7">
      <c r="B51" s="194" t="s">
        <v>6</v>
      </c>
      <c r="C51" s="195" t="s">
        <v>111</v>
      </c>
      <c r="D51" s="330">
        <v>9.9952000000000005</v>
      </c>
      <c r="E51" s="298">
        <v>8.8715000000000011</v>
      </c>
      <c r="G51" s="182"/>
    </row>
    <row r="52" spans="2:7" ht="12.75" customHeight="1">
      <c r="B52" s="194" t="s">
        <v>8</v>
      </c>
      <c r="C52" s="195" t="s">
        <v>112</v>
      </c>
      <c r="D52" s="330">
        <v>10.965</v>
      </c>
      <c r="E52" s="298">
        <v>10.996600000000001</v>
      </c>
    </row>
    <row r="53" spans="2:7" ht="13.5" thickBot="1">
      <c r="B53" s="198" t="s">
        <v>9</v>
      </c>
      <c r="C53" s="199" t="s">
        <v>41</v>
      </c>
      <c r="D53" s="328">
        <v>10.8955</v>
      </c>
      <c r="E53" s="275">
        <v>9.1128999999999998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76764861.349999994</v>
      </c>
      <c r="E58" s="30">
        <f>D58/E21</f>
        <v>1.0049373423361212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76820747.63-55886.28</f>
        <v>76764861.349999994</v>
      </c>
      <c r="E64" s="82">
        <f>D64/E21</f>
        <v>1.0049373423361212</v>
      </c>
    </row>
    <row r="65" spans="2:5">
      <c r="B65" s="196" t="s">
        <v>33</v>
      </c>
      <c r="C65" s="197" t="s">
        <v>115</v>
      </c>
      <c r="D65" s="81">
        <v>0</v>
      </c>
      <c r="E65" s="82">
        <v>0</v>
      </c>
    </row>
    <row r="66" spans="2:5">
      <c r="B66" s="196" t="s">
        <v>50</v>
      </c>
      <c r="C66" s="197" t="s">
        <v>51</v>
      </c>
      <c r="D66" s="81">
        <v>0</v>
      </c>
      <c r="E66" s="82">
        <v>0</v>
      </c>
    </row>
    <row r="67" spans="2:5">
      <c r="B67" s="194" t="s">
        <v>52</v>
      </c>
      <c r="C67" s="195" t="s">
        <v>53</v>
      </c>
      <c r="D67" s="79">
        <v>0</v>
      </c>
      <c r="E67" s="80">
        <v>0</v>
      </c>
    </row>
    <row r="68" spans="2:5">
      <c r="B68" s="194" t="s">
        <v>54</v>
      </c>
      <c r="C68" s="195" t="s">
        <v>55</v>
      </c>
      <c r="D68" s="79">
        <v>0</v>
      </c>
      <c r="E68" s="80">
        <v>0</v>
      </c>
    </row>
    <row r="69" spans="2:5">
      <c r="B69" s="194" t="s">
        <v>56</v>
      </c>
      <c r="C69" s="195" t="s">
        <v>57</v>
      </c>
      <c r="D69" s="242">
        <v>0</v>
      </c>
      <c r="E69" s="80">
        <v>0</v>
      </c>
    </row>
    <row r="70" spans="2:5">
      <c r="B70" s="237" t="s">
        <v>58</v>
      </c>
      <c r="C70" s="236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377152.27</v>
      </c>
      <c r="E73" s="25">
        <f>D73/E21</f>
        <v>4.9373423361212818E-3</v>
      </c>
    </row>
    <row r="74" spans="2:5">
      <c r="B74" s="132" t="s">
        <v>64</v>
      </c>
      <c r="C74" s="123" t="s">
        <v>66</v>
      </c>
      <c r="D74" s="124">
        <f>D58+D71-D73</f>
        <v>76387709.079999998</v>
      </c>
      <c r="E74" s="66">
        <f>E58+E72-E73</f>
        <v>0.99999999999999989</v>
      </c>
    </row>
    <row r="75" spans="2:5">
      <c r="B75" s="194" t="s">
        <v>4</v>
      </c>
      <c r="C75" s="195" t="s">
        <v>67</v>
      </c>
      <c r="D75" s="79">
        <f>D74</f>
        <v>76387709.079999998</v>
      </c>
      <c r="E75" s="80">
        <f>E74</f>
        <v>0.99999999999999989</v>
      </c>
    </row>
    <row r="76" spans="2:5">
      <c r="B76" s="194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70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101444418.07000001</v>
      </c>
      <c r="E11" s="240">
        <f>SUM(E12:E14)</f>
        <v>78944108.170000002</v>
      </c>
    </row>
    <row r="12" spans="2:12">
      <c r="B12" s="108" t="s">
        <v>4</v>
      </c>
      <c r="C12" s="206" t="s">
        <v>5</v>
      </c>
      <c r="D12" s="289">
        <v>101444418.07000001</v>
      </c>
      <c r="E12" s="245">
        <f>78967319.83-23211.66</f>
        <v>78944108.170000002</v>
      </c>
      <c r="G12" s="72"/>
    </row>
    <row r="13" spans="2:12">
      <c r="B13" s="108" t="s">
        <v>6</v>
      </c>
      <c r="C13" s="206" t="s">
        <v>7</v>
      </c>
      <c r="D13" s="290"/>
      <c r="E13" s="246"/>
    </row>
    <row r="14" spans="2:12">
      <c r="B14" s="108" t="s">
        <v>8</v>
      </c>
      <c r="C14" s="206" t="s">
        <v>10</v>
      </c>
      <c r="D14" s="290"/>
      <c r="E14" s="246"/>
    </row>
    <row r="15" spans="2:12">
      <c r="B15" s="108" t="s">
        <v>103</v>
      </c>
      <c r="C15" s="206" t="s">
        <v>11</v>
      </c>
      <c r="D15" s="290"/>
      <c r="E15" s="246"/>
    </row>
    <row r="16" spans="2:12">
      <c r="B16" s="109" t="s">
        <v>104</v>
      </c>
      <c r="C16" s="207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298649.46000000002</v>
      </c>
      <c r="E17" s="248">
        <f>E18</f>
        <v>545324.56000000006</v>
      </c>
    </row>
    <row r="18" spans="2:11">
      <c r="B18" s="108" t="s">
        <v>4</v>
      </c>
      <c r="C18" s="206" t="s">
        <v>11</v>
      </c>
      <c r="D18" s="291">
        <v>298649.46000000002</v>
      </c>
      <c r="E18" s="247">
        <v>545324.56000000006</v>
      </c>
    </row>
    <row r="19" spans="2:11" ht="15" customHeight="1">
      <c r="B19" s="108" t="s">
        <v>6</v>
      </c>
      <c r="C19" s="206" t="s">
        <v>105</v>
      </c>
      <c r="D19" s="290"/>
      <c r="E19" s="246"/>
      <c r="G19" s="72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101145768.61000001</v>
      </c>
      <c r="E21" s="150">
        <f>E11-E17</f>
        <v>78398783.609999999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276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88922167.920000002</v>
      </c>
      <c r="E26" s="235">
        <f>D21</f>
        <v>101145768.61000001</v>
      </c>
      <c r="G26" s="155"/>
      <c r="I26" s="67"/>
    </row>
    <row r="27" spans="2:11">
      <c r="B27" s="8" t="s">
        <v>17</v>
      </c>
      <c r="C27" s="9" t="s">
        <v>108</v>
      </c>
      <c r="D27" s="322">
        <v>-3876310.48</v>
      </c>
      <c r="E27" s="270">
        <v>-4099964.82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111254.92</v>
      </c>
      <c r="E28" s="271">
        <v>32198.81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23607.23</v>
      </c>
      <c r="E29" s="272">
        <v>22415.170000000002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87647.69</v>
      </c>
      <c r="E31" s="272">
        <v>9783.64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3987565.4</v>
      </c>
      <c r="E32" s="271">
        <v>4132163.63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2628831.48</v>
      </c>
      <c r="E33" s="272">
        <v>3394425.23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1084052.8600000001</v>
      </c>
      <c r="E34" s="272">
        <v>569965.02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73862.87</v>
      </c>
      <c r="E35" s="272">
        <v>80996.5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200818.19</v>
      </c>
      <c r="E39" s="273">
        <v>86776.88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14265816.439999999</v>
      </c>
      <c r="E40" s="274">
        <v>-18647020.18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99311673.879999995</v>
      </c>
      <c r="E41" s="150">
        <f>E26+E27+E40</f>
        <v>78398783.610000014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6394336.3698000005</v>
      </c>
      <c r="E47" s="298">
        <v>5946694.8370000003</v>
      </c>
      <c r="G47" s="161"/>
    </row>
    <row r="48" spans="2:10">
      <c r="B48" s="125" t="s">
        <v>6</v>
      </c>
      <c r="C48" s="21" t="s">
        <v>41</v>
      </c>
      <c r="D48" s="330">
        <v>6134968.8398000002</v>
      </c>
      <c r="E48" s="298">
        <v>5677144.9320999999</v>
      </c>
      <c r="G48" s="203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13.9064</v>
      </c>
      <c r="E50" s="298">
        <v>17.008700000000001</v>
      </c>
      <c r="G50" s="182"/>
    </row>
    <row r="51" spans="2:7">
      <c r="B51" s="104" t="s">
        <v>6</v>
      </c>
      <c r="C51" s="14" t="s">
        <v>111</v>
      </c>
      <c r="D51" s="330">
        <v>13.903499999999999</v>
      </c>
      <c r="E51" s="298">
        <v>13.354000000000001</v>
      </c>
      <c r="G51" s="182"/>
    </row>
    <row r="52" spans="2:7" ht="12.75" customHeight="1">
      <c r="B52" s="104" t="s">
        <v>8</v>
      </c>
      <c r="C52" s="14" t="s">
        <v>112</v>
      </c>
      <c r="D52" s="330">
        <v>16.274100000000001</v>
      </c>
      <c r="E52" s="298">
        <v>17.351100000000002</v>
      </c>
    </row>
    <row r="53" spans="2:7" ht="13.5" thickBot="1">
      <c r="B53" s="105" t="s">
        <v>9</v>
      </c>
      <c r="C53" s="16" t="s">
        <v>41</v>
      </c>
      <c r="D53" s="328">
        <v>16.187799999999999</v>
      </c>
      <c r="E53" s="275">
        <v>13.8095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78944108.170000002</v>
      </c>
      <c r="E58" s="30">
        <f>D58/E21</f>
        <v>1.0069557783283061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78967319.83-23211.66</f>
        <v>78944108.170000002</v>
      </c>
      <c r="E64" s="82">
        <f>D64/E21</f>
        <v>1.0069557783283061</v>
      </c>
    </row>
    <row r="65" spans="2:5">
      <c r="B65" s="196" t="s">
        <v>33</v>
      </c>
      <c r="C65" s="197" t="s">
        <v>115</v>
      </c>
      <c r="D65" s="81">
        <v>0</v>
      </c>
      <c r="E65" s="82">
        <v>0</v>
      </c>
    </row>
    <row r="66" spans="2:5">
      <c r="B66" s="196" t="s">
        <v>50</v>
      </c>
      <c r="C66" s="197" t="s">
        <v>51</v>
      </c>
      <c r="D66" s="81">
        <v>0</v>
      </c>
      <c r="E66" s="82">
        <v>0</v>
      </c>
    </row>
    <row r="67" spans="2:5">
      <c r="B67" s="194" t="s">
        <v>52</v>
      </c>
      <c r="C67" s="195" t="s">
        <v>53</v>
      </c>
      <c r="D67" s="79">
        <v>0</v>
      </c>
      <c r="E67" s="80">
        <v>0</v>
      </c>
    </row>
    <row r="68" spans="2:5">
      <c r="B68" s="194" t="s">
        <v>54</v>
      </c>
      <c r="C68" s="195" t="s">
        <v>55</v>
      </c>
      <c r="D68" s="79">
        <v>0</v>
      </c>
      <c r="E68" s="80">
        <v>0</v>
      </c>
    </row>
    <row r="69" spans="2:5">
      <c r="B69" s="194" t="s">
        <v>56</v>
      </c>
      <c r="C69" s="195" t="s">
        <v>57</v>
      </c>
      <c r="D69" s="242">
        <v>0</v>
      </c>
      <c r="E69" s="80">
        <v>0</v>
      </c>
    </row>
    <row r="70" spans="2:5">
      <c r="B70" s="237" t="s">
        <v>58</v>
      </c>
      <c r="C70" s="236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134" t="s">
        <v>62</v>
      </c>
      <c r="C73" s="23" t="s">
        <v>65</v>
      </c>
      <c r="D73" s="24">
        <f>E17</f>
        <v>545324.56000000006</v>
      </c>
      <c r="E73" s="25">
        <f>D73/E21</f>
        <v>6.9557783283061333E-3</v>
      </c>
    </row>
    <row r="74" spans="2:5">
      <c r="B74" s="132" t="s">
        <v>64</v>
      </c>
      <c r="C74" s="123" t="s">
        <v>66</v>
      </c>
      <c r="D74" s="124">
        <f>D58+D72-D73</f>
        <v>78398783.609999999</v>
      </c>
      <c r="E74" s="66">
        <f>E58+E72-E73</f>
        <v>0.99999999999999989</v>
      </c>
    </row>
    <row r="75" spans="2:5">
      <c r="B75" s="194" t="s">
        <v>4</v>
      </c>
      <c r="C75" s="195" t="s">
        <v>67</v>
      </c>
      <c r="D75" s="79">
        <f>D74</f>
        <v>78398783.609999999</v>
      </c>
      <c r="E75" s="80">
        <f>E74</f>
        <v>0.99999999999999989</v>
      </c>
    </row>
    <row r="76" spans="2:5">
      <c r="B76" s="194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6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71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12817220.580000002</v>
      </c>
      <c r="E11" s="240">
        <f>SUM(E12:E14)</f>
        <v>8993003.8699999992</v>
      </c>
    </row>
    <row r="12" spans="2:12">
      <c r="B12" s="108" t="s">
        <v>4</v>
      </c>
      <c r="C12" s="206" t="s">
        <v>5</v>
      </c>
      <c r="D12" s="289">
        <v>12816933.350000001</v>
      </c>
      <c r="E12" s="245">
        <v>8968123.0099999998</v>
      </c>
      <c r="G12" s="72"/>
    </row>
    <row r="13" spans="2:12">
      <c r="B13" s="108" t="s">
        <v>6</v>
      </c>
      <c r="C13" s="206" t="s">
        <v>7</v>
      </c>
      <c r="D13" s="290">
        <v>287.23</v>
      </c>
      <c r="E13" s="246">
        <v>24880.86</v>
      </c>
    </row>
    <row r="14" spans="2:12">
      <c r="B14" s="108" t="s">
        <v>8</v>
      </c>
      <c r="C14" s="206" t="s">
        <v>10</v>
      </c>
      <c r="D14" s="290"/>
      <c r="E14" s="246"/>
    </row>
    <row r="15" spans="2:12">
      <c r="B15" s="108" t="s">
        <v>103</v>
      </c>
      <c r="C15" s="206" t="s">
        <v>11</v>
      </c>
      <c r="D15" s="290"/>
      <c r="E15" s="246"/>
    </row>
    <row r="16" spans="2:12">
      <c r="B16" s="109" t="s">
        <v>104</v>
      </c>
      <c r="C16" s="207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78873.600000000006</v>
      </c>
      <c r="E17" s="248">
        <f>E18</f>
        <v>14261.82</v>
      </c>
    </row>
    <row r="18" spans="2:11">
      <c r="B18" s="108" t="s">
        <v>4</v>
      </c>
      <c r="C18" s="206" t="s">
        <v>11</v>
      </c>
      <c r="D18" s="291">
        <v>78873.600000000006</v>
      </c>
      <c r="E18" s="247">
        <v>14261.82</v>
      </c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12738346.980000002</v>
      </c>
      <c r="E21" s="150">
        <f>E11-E17</f>
        <v>8978742.0499999989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11419189.729999999</v>
      </c>
      <c r="E26" s="235">
        <f>D21</f>
        <v>12738346.980000002</v>
      </c>
      <c r="G26" s="75"/>
    </row>
    <row r="27" spans="2:11">
      <c r="B27" s="8" t="s">
        <v>17</v>
      </c>
      <c r="C27" s="9" t="s">
        <v>108</v>
      </c>
      <c r="D27" s="322">
        <v>-264216.18999999994</v>
      </c>
      <c r="E27" s="270">
        <v>-2330560.8699999996</v>
      </c>
      <c r="F27" s="72"/>
      <c r="G27" s="250"/>
      <c r="H27" s="250"/>
      <c r="I27" s="72"/>
      <c r="J27" s="75"/>
    </row>
    <row r="28" spans="2:11">
      <c r="B28" s="8" t="s">
        <v>18</v>
      </c>
      <c r="C28" s="9" t="s">
        <v>19</v>
      </c>
      <c r="D28" s="322">
        <v>357353.75</v>
      </c>
      <c r="E28" s="271">
        <v>161373.38999999998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201494.01</v>
      </c>
      <c r="E29" s="272">
        <v>3599.1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155859.74</v>
      </c>
      <c r="E31" s="272">
        <v>157774.28999999998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621569.93999999994</v>
      </c>
      <c r="E32" s="271">
        <v>2491934.2599999998</v>
      </c>
      <c r="F32" s="72"/>
      <c r="G32" s="250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394537.01</v>
      </c>
      <c r="E33" s="272">
        <v>2380012.23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38321.370000000003</v>
      </c>
      <c r="E34" s="272">
        <v>19656.39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9892.43</v>
      </c>
      <c r="E35" s="272">
        <v>10238.790000000001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178819.13</v>
      </c>
      <c r="E39" s="273">
        <v>82026.850000000006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1016120.05</v>
      </c>
      <c r="E40" s="274">
        <v>-1429044.06</v>
      </c>
      <c r="G40" s="75"/>
    </row>
    <row r="41" spans="2:10" ht="13.5" thickBot="1">
      <c r="B41" s="101" t="s">
        <v>37</v>
      </c>
      <c r="C41" s="102" t="s">
        <v>38</v>
      </c>
      <c r="D41" s="326">
        <v>12171093.59</v>
      </c>
      <c r="E41" s="150">
        <f>E26+E27+E40</f>
        <v>8978742.0500000026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659862.69909999997</v>
      </c>
      <c r="E47" s="298">
        <v>626182.80649999995</v>
      </c>
      <c r="G47" s="72"/>
    </row>
    <row r="48" spans="2:10">
      <c r="B48" s="125" t="s">
        <v>6</v>
      </c>
      <c r="C48" s="21" t="s">
        <v>41</v>
      </c>
      <c r="D48" s="330">
        <v>645256.47609999997</v>
      </c>
      <c r="E48" s="298">
        <v>501322.88809999998</v>
      </c>
      <c r="G48" s="161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17.305399999999999</v>
      </c>
      <c r="E50" s="298">
        <v>20.3429</v>
      </c>
      <c r="G50" s="182"/>
    </row>
    <row r="51" spans="2:7">
      <c r="B51" s="104" t="s">
        <v>6</v>
      </c>
      <c r="C51" s="14" t="s">
        <v>111</v>
      </c>
      <c r="D51" s="330">
        <v>17.3018</v>
      </c>
      <c r="E51" s="298">
        <v>17.585000000000001</v>
      </c>
      <c r="G51" s="182"/>
    </row>
    <row r="52" spans="2:7" ht="12.75" customHeight="1">
      <c r="B52" s="104" t="s">
        <v>8</v>
      </c>
      <c r="C52" s="14" t="s">
        <v>112</v>
      </c>
      <c r="D52" s="330">
        <v>18.862400000000001</v>
      </c>
      <c r="E52" s="298">
        <v>20.3429</v>
      </c>
    </row>
    <row r="53" spans="2:7" ht="13.5" thickBot="1">
      <c r="B53" s="105" t="s">
        <v>9</v>
      </c>
      <c r="C53" s="16" t="s">
        <v>41</v>
      </c>
      <c r="D53" s="328">
        <v>18.862400000000001</v>
      </c>
      <c r="E53" s="275">
        <v>17.9101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8968123.0099999998</v>
      </c>
      <c r="E58" s="30">
        <f>D58/E21</f>
        <v>0.99881731316693756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v>8968123.0099999998</v>
      </c>
      <c r="E64" s="82">
        <f>D64/E21</f>
        <v>0.99881731316693756</v>
      </c>
    </row>
    <row r="65" spans="2:5">
      <c r="B65" s="196" t="s">
        <v>33</v>
      </c>
      <c r="C65" s="197" t="s">
        <v>115</v>
      </c>
      <c r="D65" s="81">
        <v>0</v>
      </c>
      <c r="E65" s="82">
        <v>0</v>
      </c>
    </row>
    <row r="66" spans="2:5">
      <c r="B66" s="196" t="s">
        <v>50</v>
      </c>
      <c r="C66" s="197" t="s">
        <v>51</v>
      </c>
      <c r="D66" s="81">
        <v>0</v>
      </c>
      <c r="E66" s="82">
        <v>0</v>
      </c>
    </row>
    <row r="67" spans="2:5">
      <c r="B67" s="194" t="s">
        <v>52</v>
      </c>
      <c r="C67" s="195" t="s">
        <v>53</v>
      </c>
      <c r="D67" s="79">
        <v>0</v>
      </c>
      <c r="E67" s="80">
        <v>0</v>
      </c>
    </row>
    <row r="68" spans="2:5">
      <c r="B68" s="194" t="s">
        <v>54</v>
      </c>
      <c r="C68" s="195" t="s">
        <v>55</v>
      </c>
      <c r="D68" s="79">
        <v>0</v>
      </c>
      <c r="E68" s="80">
        <v>0</v>
      </c>
    </row>
    <row r="69" spans="2:5">
      <c r="B69" s="194" t="s">
        <v>56</v>
      </c>
      <c r="C69" s="195" t="s">
        <v>57</v>
      </c>
      <c r="D69" s="242">
        <v>0</v>
      </c>
      <c r="E69" s="80">
        <v>0</v>
      </c>
    </row>
    <row r="70" spans="2:5">
      <c r="B70" s="237" t="s">
        <v>58</v>
      </c>
      <c r="C70" s="236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f>E13</f>
        <v>24880.86</v>
      </c>
      <c r="E71" s="66">
        <f>D71/E21</f>
        <v>2.7710852880554692E-3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14261.82</v>
      </c>
      <c r="E73" s="25">
        <f>D73/E21</f>
        <v>1.5883984549929242E-3</v>
      </c>
    </row>
    <row r="74" spans="2:5">
      <c r="B74" s="132" t="s">
        <v>64</v>
      </c>
      <c r="C74" s="123" t="s">
        <v>66</v>
      </c>
      <c r="D74" s="124">
        <f>D58+D72-D73+D71</f>
        <v>8978742.0499999989</v>
      </c>
      <c r="E74" s="66">
        <f>E58+E71+E72-E73</f>
        <v>1</v>
      </c>
    </row>
    <row r="75" spans="2:5">
      <c r="B75" s="194" t="s">
        <v>4</v>
      </c>
      <c r="C75" s="195" t="s">
        <v>67</v>
      </c>
      <c r="D75" s="79">
        <f>D74</f>
        <v>8978742.0499999989</v>
      </c>
      <c r="E75" s="80">
        <f>E74</f>
        <v>1</v>
      </c>
    </row>
    <row r="76" spans="2:5">
      <c r="B76" s="194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72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9346445.9700000007</v>
      </c>
      <c r="E11" s="240">
        <f>SUM(E12:E14)</f>
        <v>7514919.1900000004</v>
      </c>
      <c r="J11" s="67"/>
    </row>
    <row r="12" spans="2:12">
      <c r="B12" s="108" t="s">
        <v>4</v>
      </c>
      <c r="C12" s="206" t="s">
        <v>5</v>
      </c>
      <c r="D12" s="289">
        <v>9346445.9700000007</v>
      </c>
      <c r="E12" s="245">
        <v>7514919.1900000004</v>
      </c>
      <c r="G12" s="72"/>
    </row>
    <row r="13" spans="2:12">
      <c r="B13" s="108" t="s">
        <v>6</v>
      </c>
      <c r="C13" s="206" t="s">
        <v>7</v>
      </c>
      <c r="D13" s="290"/>
      <c r="E13" s="246"/>
    </row>
    <row r="14" spans="2:12">
      <c r="B14" s="108" t="s">
        <v>8</v>
      </c>
      <c r="C14" s="206" t="s">
        <v>10</v>
      </c>
      <c r="D14" s="290"/>
      <c r="E14" s="246"/>
    </row>
    <row r="15" spans="2:12">
      <c r="B15" s="108" t="s">
        <v>103</v>
      </c>
      <c r="C15" s="206" t="s">
        <v>11</v>
      </c>
      <c r="D15" s="290"/>
      <c r="E15" s="246"/>
    </row>
    <row r="16" spans="2:12">
      <c r="B16" s="109" t="s">
        <v>104</v>
      </c>
      <c r="C16" s="207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17844.71</v>
      </c>
      <c r="E17" s="248">
        <f>E18</f>
        <v>12476.46</v>
      </c>
    </row>
    <row r="18" spans="2:11">
      <c r="B18" s="108" t="s">
        <v>4</v>
      </c>
      <c r="C18" s="206" t="s">
        <v>11</v>
      </c>
      <c r="D18" s="291">
        <v>17844.71</v>
      </c>
      <c r="E18" s="247">
        <v>12476.46</v>
      </c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9328601.2599999998</v>
      </c>
      <c r="E21" s="150">
        <f>E11-E17</f>
        <v>7502442.7300000004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11531790.84</v>
      </c>
      <c r="E26" s="235">
        <f>D21</f>
        <v>9328601.2599999998</v>
      </c>
      <c r="G26" s="75"/>
    </row>
    <row r="27" spans="2:11">
      <c r="B27" s="8" t="s">
        <v>17</v>
      </c>
      <c r="C27" s="9" t="s">
        <v>108</v>
      </c>
      <c r="D27" s="322">
        <v>-442100.62</v>
      </c>
      <c r="E27" s="270">
        <v>-260851.75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155211.4</v>
      </c>
      <c r="E28" s="271">
        <v>82.570000000000007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155211.4</v>
      </c>
      <c r="E31" s="272">
        <v>82.570000000000007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597312.02</v>
      </c>
      <c r="E32" s="271">
        <v>260934.32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434176.51</v>
      </c>
      <c r="E33" s="272">
        <v>207441.42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153173.54999999999</v>
      </c>
      <c r="E34" s="272">
        <v>46152.15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9194.61</v>
      </c>
      <c r="E35" s="272">
        <v>7340.75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767.35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-22885.51</v>
      </c>
      <c r="E40" s="274">
        <v>-1565306.78</v>
      </c>
      <c r="G40" s="75"/>
    </row>
    <row r="41" spans="2:10" ht="13.5" thickBot="1">
      <c r="B41" s="101" t="s">
        <v>37</v>
      </c>
      <c r="C41" s="102" t="s">
        <v>38</v>
      </c>
      <c r="D41" s="326">
        <v>11066804.710000001</v>
      </c>
      <c r="E41" s="150">
        <f>E26+E27+E40</f>
        <v>7502442.7299999995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849395.17279999994</v>
      </c>
      <c r="E47" s="298">
        <v>792312.96759999997</v>
      </c>
      <c r="G47" s="72"/>
    </row>
    <row r="48" spans="2:10">
      <c r="B48" s="125" t="s">
        <v>6</v>
      </c>
      <c r="C48" s="21" t="s">
        <v>41</v>
      </c>
      <c r="D48" s="330">
        <v>816235.5318</v>
      </c>
      <c r="E48" s="298">
        <v>767111.39260000002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13.576499999999999</v>
      </c>
      <c r="E50" s="298">
        <v>11.773899999999999</v>
      </c>
      <c r="G50" s="182"/>
    </row>
    <row r="51" spans="2:7">
      <c r="B51" s="104" t="s">
        <v>6</v>
      </c>
      <c r="C51" s="14" t="s">
        <v>111</v>
      </c>
      <c r="D51" s="330">
        <v>13.101900000000001</v>
      </c>
      <c r="E51" s="298">
        <v>9.1300000000000008</v>
      </c>
      <c r="G51" s="182"/>
    </row>
    <row r="52" spans="2:7" ht="12.75" customHeight="1">
      <c r="B52" s="104" t="s">
        <v>8</v>
      </c>
      <c r="C52" s="14" t="s">
        <v>112</v>
      </c>
      <c r="D52" s="330">
        <v>14.5459</v>
      </c>
      <c r="E52" s="298">
        <v>11.8048</v>
      </c>
    </row>
    <row r="53" spans="2:7" ht="13.5" thickBot="1">
      <c r="B53" s="105" t="s">
        <v>9</v>
      </c>
      <c r="C53" s="16" t="s">
        <v>41</v>
      </c>
      <c r="D53" s="328">
        <v>13.558299999999999</v>
      </c>
      <c r="E53" s="275">
        <v>9.7800999999999991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7514919.1900000004</v>
      </c>
      <c r="E58" s="30">
        <f>D58/E21</f>
        <v>1.0016629863697739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E12</f>
        <v>7514919.1900000004</v>
      </c>
      <c r="E64" s="82">
        <f>D64/E21</f>
        <v>1.0016629863697739</v>
      </c>
    </row>
    <row r="65" spans="2:5">
      <c r="B65" s="196" t="s">
        <v>33</v>
      </c>
      <c r="C65" s="197" t="s">
        <v>115</v>
      </c>
      <c r="D65" s="81">
        <v>0</v>
      </c>
      <c r="E65" s="82">
        <v>0</v>
      </c>
    </row>
    <row r="66" spans="2:5">
      <c r="B66" s="196" t="s">
        <v>50</v>
      </c>
      <c r="C66" s="197" t="s">
        <v>51</v>
      </c>
      <c r="D66" s="81">
        <v>0</v>
      </c>
      <c r="E66" s="82">
        <v>0</v>
      </c>
    </row>
    <row r="67" spans="2:5">
      <c r="B67" s="194" t="s">
        <v>52</v>
      </c>
      <c r="C67" s="195" t="s">
        <v>53</v>
      </c>
      <c r="D67" s="79">
        <v>0</v>
      </c>
      <c r="E67" s="80">
        <v>0</v>
      </c>
    </row>
    <row r="68" spans="2:5">
      <c r="B68" s="194" t="s">
        <v>54</v>
      </c>
      <c r="C68" s="195" t="s">
        <v>55</v>
      </c>
      <c r="D68" s="79">
        <v>0</v>
      </c>
      <c r="E68" s="80">
        <v>0</v>
      </c>
    </row>
    <row r="69" spans="2:5">
      <c r="B69" s="194" t="s">
        <v>56</v>
      </c>
      <c r="C69" s="195" t="s">
        <v>57</v>
      </c>
      <c r="D69" s="242">
        <v>0</v>
      </c>
      <c r="E69" s="80">
        <v>0</v>
      </c>
    </row>
    <row r="70" spans="2:5">
      <c r="B70" s="237" t="s">
        <v>58</v>
      </c>
      <c r="C70" s="236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134" t="s">
        <v>62</v>
      </c>
      <c r="C73" s="23" t="s">
        <v>65</v>
      </c>
      <c r="D73" s="24">
        <f>E17</f>
        <v>12476.46</v>
      </c>
      <c r="E73" s="25">
        <f>D73/E21</f>
        <v>1.6629863697739948E-3</v>
      </c>
    </row>
    <row r="74" spans="2:5">
      <c r="B74" s="132" t="s">
        <v>64</v>
      </c>
      <c r="C74" s="123" t="s">
        <v>66</v>
      </c>
      <c r="D74" s="124">
        <f>D58-D73+D72</f>
        <v>7502442.7300000004</v>
      </c>
      <c r="E74" s="66">
        <f>E58+E72-E73</f>
        <v>0.99999999999999989</v>
      </c>
    </row>
    <row r="75" spans="2:5">
      <c r="B75" s="194" t="s">
        <v>4</v>
      </c>
      <c r="C75" s="195" t="s">
        <v>67</v>
      </c>
      <c r="D75" s="79">
        <f>D74</f>
        <v>7502442.7300000004</v>
      </c>
      <c r="E75" s="80">
        <f>E74</f>
        <v>0.99999999999999989</v>
      </c>
    </row>
    <row r="76" spans="2:5">
      <c r="B76" s="194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73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1805374.8299999998</v>
      </c>
      <c r="E11" s="240">
        <f>SUM(E12:E14)</f>
        <v>1611453.12</v>
      </c>
      <c r="H11" s="72"/>
    </row>
    <row r="12" spans="2:12">
      <c r="B12" s="183" t="s">
        <v>4</v>
      </c>
      <c r="C12" s="243" t="s">
        <v>5</v>
      </c>
      <c r="D12" s="289">
        <v>1802377.19</v>
      </c>
      <c r="E12" s="245">
        <v>1604626.02</v>
      </c>
      <c r="G12" s="67"/>
      <c r="H12" s="72"/>
    </row>
    <row r="13" spans="2:12">
      <c r="B13" s="183" t="s">
        <v>6</v>
      </c>
      <c r="C13" s="243" t="s">
        <v>7</v>
      </c>
      <c r="D13" s="290">
        <v>2997.64</v>
      </c>
      <c r="E13" s="246">
        <v>2427.1</v>
      </c>
      <c r="H13" s="72"/>
    </row>
    <row r="14" spans="2:12">
      <c r="B14" s="183" t="s">
        <v>8</v>
      </c>
      <c r="C14" s="243" t="s">
        <v>10</v>
      </c>
      <c r="D14" s="290"/>
      <c r="E14" s="246">
        <f>E15</f>
        <v>4400</v>
      </c>
      <c r="H14" s="72"/>
    </row>
    <row r="15" spans="2:12">
      <c r="B15" s="183" t="s">
        <v>103</v>
      </c>
      <c r="C15" s="243" t="s">
        <v>11</v>
      </c>
      <c r="D15" s="290"/>
      <c r="E15" s="246">
        <v>4400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3001.57</v>
      </c>
      <c r="E17" s="248">
        <f>E18</f>
        <v>2876.06</v>
      </c>
    </row>
    <row r="18" spans="2:11">
      <c r="B18" s="183" t="s">
        <v>4</v>
      </c>
      <c r="C18" s="243" t="s">
        <v>11</v>
      </c>
      <c r="D18" s="291">
        <v>3001.57</v>
      </c>
      <c r="E18" s="247">
        <v>2876.06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1802373.2599999998</v>
      </c>
      <c r="E21" s="150">
        <f>E11-E17</f>
        <v>1608577.06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1827172.88</v>
      </c>
      <c r="E26" s="235">
        <f>D21</f>
        <v>1802373.2599999998</v>
      </c>
      <c r="G26" s="75"/>
    </row>
    <row r="27" spans="2:11">
      <c r="B27" s="8" t="s">
        <v>17</v>
      </c>
      <c r="C27" s="9" t="s">
        <v>108</v>
      </c>
      <c r="D27" s="322">
        <v>-94401.069999999992</v>
      </c>
      <c r="E27" s="270">
        <v>-151430.54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0.21</v>
      </c>
      <c r="E28" s="271">
        <v>3640.18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0.21</v>
      </c>
      <c r="E31" s="272">
        <v>3640.18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94401.279999999999</v>
      </c>
      <c r="E32" s="271">
        <v>155070.72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68590.62</v>
      </c>
      <c r="E33" s="272">
        <v>57279.340000000004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12974.27</v>
      </c>
      <c r="E34" s="272">
        <v>84785.49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12836.39</v>
      </c>
      <c r="E35" s="272">
        <v>13005.89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200068.66</v>
      </c>
      <c r="E40" s="274">
        <v>-42365.66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1932840.4699999997</v>
      </c>
      <c r="E41" s="150">
        <f>E26+E27+E40</f>
        <v>1608577.0599999998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261484.98209899999</v>
      </c>
      <c r="E47" s="298">
        <v>242150.52607600001</v>
      </c>
      <c r="G47" s="72"/>
    </row>
    <row r="48" spans="2:10">
      <c r="B48" s="196" t="s">
        <v>6</v>
      </c>
      <c r="C48" s="197" t="s">
        <v>41</v>
      </c>
      <c r="D48" s="330">
        <v>248905.015484</v>
      </c>
      <c r="E48" s="298">
        <v>222668.624392</v>
      </c>
      <c r="G48" s="161"/>
      <c r="I48" s="161"/>
    </row>
    <row r="49" spans="2:7">
      <c r="B49" s="122" t="s">
        <v>23</v>
      </c>
      <c r="C49" s="126" t="s">
        <v>110</v>
      </c>
      <c r="D49" s="331"/>
      <c r="E49" s="298"/>
    </row>
    <row r="50" spans="2:7">
      <c r="B50" s="194" t="s">
        <v>4</v>
      </c>
      <c r="C50" s="195" t="s">
        <v>40</v>
      </c>
      <c r="D50" s="330">
        <v>6.9876779999999998</v>
      </c>
      <c r="E50" s="298">
        <v>7.4431940000000001</v>
      </c>
      <c r="G50" s="182"/>
    </row>
    <row r="51" spans="2:7">
      <c r="B51" s="194" t="s">
        <v>6</v>
      </c>
      <c r="C51" s="195" t="s">
        <v>111</v>
      </c>
      <c r="D51" s="330">
        <v>6.9865849999999998</v>
      </c>
      <c r="E51" s="298">
        <v>7.1648169999999993</v>
      </c>
      <c r="G51" s="182"/>
    </row>
    <row r="52" spans="2:7" ht="12.75" customHeight="1">
      <c r="B52" s="194" t="s">
        <v>8</v>
      </c>
      <c r="C52" s="195" t="s">
        <v>112</v>
      </c>
      <c r="D52" s="330">
        <v>7.8149990000000003</v>
      </c>
      <c r="E52" s="298">
        <v>7.9949449999999995</v>
      </c>
    </row>
    <row r="53" spans="2:7" ht="13.5" thickBot="1">
      <c r="B53" s="198" t="s">
        <v>9</v>
      </c>
      <c r="C53" s="199" t="s">
        <v>41</v>
      </c>
      <c r="D53" s="328">
        <v>7.7653740000000004</v>
      </c>
      <c r="E53" s="275">
        <v>7.2240849999999996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1604626.02</v>
      </c>
      <c r="E58" s="30">
        <f>D58/E21</f>
        <v>0.99754376703594172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E12</f>
        <v>1604626.02</v>
      </c>
      <c r="E64" s="82">
        <f>D64/E21</f>
        <v>0.99754376703594172</v>
      </c>
    </row>
    <row r="65" spans="2:7">
      <c r="B65" s="196" t="s">
        <v>33</v>
      </c>
      <c r="C65" s="197" t="s">
        <v>115</v>
      </c>
      <c r="D65" s="81">
        <v>0</v>
      </c>
      <c r="E65" s="82">
        <v>0</v>
      </c>
      <c r="G65" s="72"/>
    </row>
    <row r="66" spans="2:7">
      <c r="B66" s="196" t="s">
        <v>50</v>
      </c>
      <c r="C66" s="197" t="s">
        <v>51</v>
      </c>
      <c r="D66" s="81">
        <v>0</v>
      </c>
      <c r="E66" s="82">
        <v>0</v>
      </c>
    </row>
    <row r="67" spans="2:7">
      <c r="B67" s="194" t="s">
        <v>52</v>
      </c>
      <c r="C67" s="195" t="s">
        <v>53</v>
      </c>
      <c r="D67" s="79">
        <v>0</v>
      </c>
      <c r="E67" s="80">
        <v>0</v>
      </c>
    </row>
    <row r="68" spans="2:7">
      <c r="B68" s="194" t="s">
        <v>54</v>
      </c>
      <c r="C68" s="195" t="s">
        <v>55</v>
      </c>
      <c r="D68" s="79">
        <v>0</v>
      </c>
      <c r="E68" s="80">
        <v>0</v>
      </c>
      <c r="G68" s="67"/>
    </row>
    <row r="69" spans="2:7" ht="15">
      <c r="B69" s="194" t="s">
        <v>56</v>
      </c>
      <c r="C69" s="195" t="s">
        <v>57</v>
      </c>
      <c r="D69" s="336">
        <v>0</v>
      </c>
      <c r="E69" s="80">
        <f>D69/E21</f>
        <v>0</v>
      </c>
    </row>
    <row r="70" spans="2:7">
      <c r="B70" s="237" t="s">
        <v>58</v>
      </c>
      <c r="C70" s="236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2427.1</v>
      </c>
      <c r="E71" s="66">
        <f>D71/E21</f>
        <v>1.5088490693756381E-3</v>
      </c>
    </row>
    <row r="72" spans="2:7">
      <c r="B72" s="133" t="s">
        <v>60</v>
      </c>
      <c r="C72" s="119" t="s">
        <v>63</v>
      </c>
      <c r="D72" s="120">
        <f>E14</f>
        <v>4400</v>
      </c>
      <c r="E72" s="121">
        <f>D72/E21</f>
        <v>2.735336782684194E-3</v>
      </c>
    </row>
    <row r="73" spans="2:7">
      <c r="B73" s="134" t="s">
        <v>62</v>
      </c>
      <c r="C73" s="23" t="s">
        <v>65</v>
      </c>
      <c r="D73" s="24">
        <f>E17</f>
        <v>2876.06</v>
      </c>
      <c r="E73" s="25">
        <f>D73/E21</f>
        <v>1.7879528880015234E-3</v>
      </c>
    </row>
    <row r="74" spans="2:7">
      <c r="B74" s="132" t="s">
        <v>64</v>
      </c>
      <c r="C74" s="123" t="s">
        <v>66</v>
      </c>
      <c r="D74" s="124">
        <f>D58+D72-D73+D71</f>
        <v>1608577.06</v>
      </c>
      <c r="E74" s="66">
        <f>E58+E72-E73+E71</f>
        <v>1</v>
      </c>
    </row>
    <row r="75" spans="2:7">
      <c r="B75" s="194" t="s">
        <v>4</v>
      </c>
      <c r="C75" s="195" t="s">
        <v>67</v>
      </c>
      <c r="D75" s="79">
        <f>D74</f>
        <v>1608577.06</v>
      </c>
      <c r="E75" s="80">
        <f>E74</f>
        <v>1</v>
      </c>
    </row>
    <row r="76" spans="2:7">
      <c r="B76" s="19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81"/>
  <sheetViews>
    <sheetView zoomScale="80" zoomScaleNormal="80" workbookViewId="0">
      <selection activeCell="A23" sqref="A23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9.140625" customWidth="1"/>
    <col min="8" max="8" width="14.42578125" customWidth="1"/>
    <col min="9" max="9" width="7.140625" customWidth="1"/>
    <col min="10" max="10" width="16.5703125" customWidth="1"/>
    <col min="11" max="11" width="10.140625" customWidth="1"/>
    <col min="12" max="12" width="14.5703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83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  <c r="G9" s="210"/>
    </row>
    <row r="10" spans="2:12" ht="13.5" thickBot="1">
      <c r="B10" s="88"/>
      <c r="C10" s="77" t="s">
        <v>2</v>
      </c>
      <c r="D10" s="264" t="s">
        <v>256</v>
      </c>
      <c r="E10" s="263" t="s">
        <v>259</v>
      </c>
      <c r="G10" s="72"/>
    </row>
    <row r="11" spans="2:12">
      <c r="B11" s="92" t="s">
        <v>3</v>
      </c>
      <c r="C11" s="205" t="s">
        <v>106</v>
      </c>
      <c r="D11" s="288">
        <v>300308484.52000004</v>
      </c>
      <c r="E11" s="240">
        <f>SUM(E12:E14)</f>
        <v>220184709.26999998</v>
      </c>
      <c r="H11" s="72"/>
    </row>
    <row r="12" spans="2:12">
      <c r="B12" s="183" t="s">
        <v>4</v>
      </c>
      <c r="C12" s="185" t="s">
        <v>5</v>
      </c>
      <c r="D12" s="289">
        <v>300262590.41000003</v>
      </c>
      <c r="E12" s="245">
        <f>225047961.64+74185.23-4937437.6</f>
        <v>220184709.26999998</v>
      </c>
      <c r="G12" s="72"/>
      <c r="H12" s="72"/>
    </row>
    <row r="13" spans="2:12">
      <c r="B13" s="183" t="s">
        <v>6</v>
      </c>
      <c r="C13" s="185" t="s">
        <v>7</v>
      </c>
      <c r="D13" s="290">
        <v>1.55</v>
      </c>
      <c r="E13" s="246"/>
      <c r="H13" s="72"/>
    </row>
    <row r="14" spans="2:12">
      <c r="B14" s="183" t="s">
        <v>8</v>
      </c>
      <c r="C14" s="185" t="s">
        <v>10</v>
      </c>
      <c r="D14" s="290">
        <v>45892.56</v>
      </c>
      <c r="E14" s="246"/>
      <c r="G14" s="72"/>
      <c r="H14" s="72"/>
    </row>
    <row r="15" spans="2:12">
      <c r="B15" s="183" t="s">
        <v>103</v>
      </c>
      <c r="C15" s="185" t="s">
        <v>11</v>
      </c>
      <c r="D15" s="290">
        <v>45892.56</v>
      </c>
      <c r="E15" s="246"/>
      <c r="H15" s="72"/>
    </row>
    <row r="16" spans="2:12">
      <c r="B16" s="186" t="s">
        <v>104</v>
      </c>
      <c r="C16" s="187" t="s">
        <v>12</v>
      </c>
      <c r="D16" s="291"/>
      <c r="E16" s="247"/>
      <c r="H16" s="72"/>
    </row>
    <row r="17" spans="2:11">
      <c r="B17" s="8" t="s">
        <v>13</v>
      </c>
      <c r="C17" s="225" t="s">
        <v>65</v>
      </c>
      <c r="D17" s="292">
        <v>318735.87</v>
      </c>
      <c r="E17" s="248">
        <f>E18</f>
        <v>489871.42</v>
      </c>
    </row>
    <row r="18" spans="2:11">
      <c r="B18" s="183" t="s">
        <v>4</v>
      </c>
      <c r="C18" s="185" t="s">
        <v>11</v>
      </c>
      <c r="D18" s="291">
        <v>318735.87</v>
      </c>
      <c r="E18" s="247">
        <v>489871.42</v>
      </c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customHeight="1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299989748.65000004</v>
      </c>
      <c r="E21" s="150">
        <f>E11-E17</f>
        <v>219694837.84999999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6.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254067444.27000001</v>
      </c>
      <c r="E26" s="235">
        <f>D21</f>
        <v>299989748.65000004</v>
      </c>
    </row>
    <row r="27" spans="2:11">
      <c r="B27" s="8" t="s">
        <v>17</v>
      </c>
      <c r="C27" s="9" t="s">
        <v>108</v>
      </c>
      <c r="D27" s="322">
        <v>-7399356.2600000016</v>
      </c>
      <c r="E27" s="270">
        <v>-4461752.0299999993</v>
      </c>
      <c r="F27" s="72"/>
      <c r="G27" s="72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11941032.84</v>
      </c>
      <c r="E28" s="271">
        <v>13547698.779999999</v>
      </c>
      <c r="F28" s="72"/>
      <c r="G28" s="72"/>
      <c r="H28" s="250"/>
      <c r="I28" s="250"/>
      <c r="J28" s="217"/>
    </row>
    <row r="29" spans="2:11">
      <c r="B29" s="191" t="s">
        <v>4</v>
      </c>
      <c r="C29" s="184" t="s">
        <v>20</v>
      </c>
      <c r="D29" s="323">
        <v>11393958.720000001</v>
      </c>
      <c r="E29" s="272">
        <v>11059104.49</v>
      </c>
      <c r="F29" s="72"/>
      <c r="G29" s="72"/>
      <c r="H29" s="250"/>
      <c r="I29" s="250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250"/>
      <c r="J30" s="217"/>
    </row>
    <row r="31" spans="2:11">
      <c r="B31" s="191" t="s">
        <v>8</v>
      </c>
      <c r="C31" s="184" t="s">
        <v>22</v>
      </c>
      <c r="D31" s="323">
        <v>547074.12</v>
      </c>
      <c r="E31" s="272">
        <v>2488594.2899999996</v>
      </c>
      <c r="F31" s="72"/>
      <c r="G31" s="72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19340389.100000001</v>
      </c>
      <c r="E32" s="271">
        <v>18009450.809999999</v>
      </c>
      <c r="F32" s="72"/>
      <c r="G32" s="72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13525887.68</v>
      </c>
      <c r="E33" s="272">
        <v>13813427.26</v>
      </c>
      <c r="F33" s="72"/>
      <c r="G33" s="72"/>
      <c r="H33" s="250"/>
      <c r="I33" s="250"/>
      <c r="J33" s="217"/>
    </row>
    <row r="34" spans="2:10">
      <c r="B34" s="191" t="s">
        <v>6</v>
      </c>
      <c r="C34" s="184" t="s">
        <v>26</v>
      </c>
      <c r="D34" s="323">
        <v>626531.97</v>
      </c>
      <c r="E34" s="272">
        <v>526127.71</v>
      </c>
      <c r="F34" s="72"/>
      <c r="G34" s="72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2712848.4499999997</v>
      </c>
      <c r="E35" s="272">
        <v>2733749.66</v>
      </c>
      <c r="F35" s="72"/>
      <c r="G35" s="72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72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2475121</v>
      </c>
      <c r="E39" s="273">
        <v>936146.17999999993</v>
      </c>
      <c r="F39" s="72"/>
      <c r="G39" s="72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56959716.640000001</v>
      </c>
      <c r="E40" s="274">
        <v>-75833158.769999996</v>
      </c>
    </row>
    <row r="41" spans="2:10" ht="13.5" thickBot="1">
      <c r="B41" s="101" t="s">
        <v>37</v>
      </c>
      <c r="C41" s="102" t="s">
        <v>38</v>
      </c>
      <c r="D41" s="326">
        <v>303627804.65000004</v>
      </c>
      <c r="E41" s="150">
        <f>E26+E27+E40</f>
        <v>219694837.85000008</v>
      </c>
      <c r="F41" s="78"/>
      <c r="G41" s="67"/>
    </row>
    <row r="42" spans="2:10">
      <c r="B42" s="95"/>
      <c r="C42" s="95"/>
      <c r="D42" s="96"/>
      <c r="E42" s="96"/>
      <c r="F42" s="78"/>
    </row>
    <row r="43" spans="2:10" ht="13.5">
      <c r="B43" s="401" t="s">
        <v>60</v>
      </c>
      <c r="C43" s="402"/>
      <c r="D43" s="402"/>
      <c r="E43" s="402"/>
    </row>
    <row r="44" spans="2:10" ht="15.75" customHeight="1" thickBot="1">
      <c r="B44" s="399" t="s">
        <v>118</v>
      </c>
      <c r="C44" s="403"/>
      <c r="D44" s="403"/>
      <c r="E44" s="403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</row>
    <row r="46" spans="2:10">
      <c r="B46" s="12" t="s">
        <v>18</v>
      </c>
      <c r="C46" s="29" t="s">
        <v>109</v>
      </c>
      <c r="D46" s="103"/>
      <c r="E46" s="27"/>
    </row>
    <row r="47" spans="2:10">
      <c r="B47" s="194" t="s">
        <v>4</v>
      </c>
      <c r="C47" s="195" t="s">
        <v>40</v>
      </c>
      <c r="D47" s="330">
        <v>11153316.624499999</v>
      </c>
      <c r="E47" s="298">
        <v>10753475.656500001</v>
      </c>
      <c r="G47" s="154"/>
    </row>
    <row r="48" spans="2:10">
      <c r="B48" s="196" t="s">
        <v>6</v>
      </c>
      <c r="C48" s="197" t="s">
        <v>41</v>
      </c>
      <c r="D48" s="330">
        <v>10910084.0616</v>
      </c>
      <c r="E48" s="360">
        <v>10488011.643100001</v>
      </c>
      <c r="G48" s="260"/>
      <c r="H48" s="260"/>
      <c r="I48" s="202"/>
      <c r="J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22.779500000000002</v>
      </c>
      <c r="E50" s="299">
        <v>27.896999999999998</v>
      </c>
      <c r="G50" s="182"/>
    </row>
    <row r="51" spans="2:7">
      <c r="B51" s="194" t="s">
        <v>6</v>
      </c>
      <c r="C51" s="195" t="s">
        <v>111</v>
      </c>
      <c r="D51" s="330">
        <v>22.779499999999999</v>
      </c>
      <c r="E51" s="299">
        <v>20.146800000000002</v>
      </c>
      <c r="G51" s="182"/>
    </row>
    <row r="52" spans="2:7">
      <c r="B52" s="194" t="s">
        <v>8</v>
      </c>
      <c r="C52" s="195" t="s">
        <v>112</v>
      </c>
      <c r="D52" s="330">
        <v>28.140599999999999</v>
      </c>
      <c r="E52" s="299">
        <v>28.760200000000001</v>
      </c>
    </row>
    <row r="53" spans="2:7" ht="12.75" customHeight="1" thickBot="1">
      <c r="B53" s="198" t="s">
        <v>9</v>
      </c>
      <c r="C53" s="199" t="s">
        <v>41</v>
      </c>
      <c r="D53" s="328">
        <v>27.83</v>
      </c>
      <c r="E53" s="275">
        <v>20.947200000000002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220184709.26999998</v>
      </c>
      <c r="E58" s="30">
        <f>D58/E21</f>
        <v>1.0022297812037553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5.5">
      <c r="B60" s="13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3" t="s">
        <v>8</v>
      </c>
      <c r="C61" s="14" t="s">
        <v>46</v>
      </c>
      <c r="D61" s="79">
        <v>0</v>
      </c>
      <c r="E61" s="80">
        <v>0</v>
      </c>
      <c r="G61" s="72"/>
    </row>
    <row r="62" spans="2:7">
      <c r="B62" s="13" t="s">
        <v>9</v>
      </c>
      <c r="C62" s="14" t="s">
        <v>47</v>
      </c>
      <c r="D62" s="79">
        <v>0</v>
      </c>
      <c r="E62" s="80">
        <v>0</v>
      </c>
      <c r="G62" s="72"/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81">
        <f>225047961.64-4937437.6</f>
        <v>220110524.03999999</v>
      </c>
      <c r="E64" s="82">
        <f>D64/E21</f>
        <v>1.0018921072250402</v>
      </c>
      <c r="G64" s="72"/>
    </row>
    <row r="65" spans="2:5">
      <c r="B65" s="20" t="s">
        <v>33</v>
      </c>
      <c r="C65" s="21" t="s">
        <v>115</v>
      </c>
      <c r="D65" s="81">
        <v>0</v>
      </c>
      <c r="E65" s="82">
        <v>0</v>
      </c>
    </row>
    <row r="66" spans="2:5">
      <c r="B66" s="20" t="s">
        <v>50</v>
      </c>
      <c r="C66" s="21" t="s">
        <v>51</v>
      </c>
      <c r="D66" s="81">
        <v>0</v>
      </c>
      <c r="E66" s="82">
        <v>0</v>
      </c>
    </row>
    <row r="67" spans="2:5">
      <c r="B67" s="13" t="s">
        <v>52</v>
      </c>
      <c r="C67" s="14" t="s">
        <v>53</v>
      </c>
      <c r="D67" s="79">
        <v>0</v>
      </c>
      <c r="E67" s="80">
        <v>0</v>
      </c>
    </row>
    <row r="68" spans="2:5">
      <c r="B68" s="13" t="s">
        <v>54</v>
      </c>
      <c r="C68" s="14" t="s">
        <v>55</v>
      </c>
      <c r="D68" s="79">
        <v>0</v>
      </c>
      <c r="E68" s="80">
        <v>0</v>
      </c>
    </row>
    <row r="69" spans="2:5">
      <c r="B69" s="13" t="s">
        <v>56</v>
      </c>
      <c r="C69" s="14" t="s">
        <v>57</v>
      </c>
      <c r="D69" s="329">
        <v>74185.23</v>
      </c>
      <c r="E69" s="80">
        <f>D69/E21</f>
        <v>3.3767397871519903E-4</v>
      </c>
    </row>
    <row r="70" spans="2:5">
      <c r="B70" s="114" t="s">
        <v>58</v>
      </c>
      <c r="C70" s="11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5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22" t="s">
        <v>62</v>
      </c>
      <c r="C73" s="23" t="s">
        <v>65</v>
      </c>
      <c r="D73" s="24">
        <f>E17</f>
        <v>489871.42</v>
      </c>
      <c r="E73" s="25">
        <f>D73/E21</f>
        <v>2.229781203755307E-3</v>
      </c>
    </row>
    <row r="74" spans="2:5">
      <c r="B74" s="122" t="s">
        <v>64</v>
      </c>
      <c r="C74" s="123" t="s">
        <v>66</v>
      </c>
      <c r="D74" s="124">
        <f>D58+D71+D72-D73</f>
        <v>219694837.84999999</v>
      </c>
      <c r="E74" s="66">
        <f>E58+E72-E73</f>
        <v>1</v>
      </c>
    </row>
    <row r="75" spans="2:5">
      <c r="B75" s="13" t="s">
        <v>4</v>
      </c>
      <c r="C75" s="14" t="s">
        <v>67</v>
      </c>
      <c r="D75" s="79">
        <f>D74</f>
        <v>219694837.84999999</v>
      </c>
      <c r="E75" s="80">
        <f>E74</f>
        <v>1</v>
      </c>
    </row>
    <row r="76" spans="2:5">
      <c r="B76" s="13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76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2434815.31</v>
      </c>
      <c r="E11" s="240">
        <f>SUM(E12:E14)</f>
        <v>2096210.96</v>
      </c>
    </row>
    <row r="12" spans="2:12">
      <c r="B12" s="108" t="s">
        <v>4</v>
      </c>
      <c r="C12" s="206" t="s">
        <v>5</v>
      </c>
      <c r="D12" s="289">
        <v>2430665.02</v>
      </c>
      <c r="E12" s="245">
        <v>2087665.69</v>
      </c>
      <c r="G12" s="67"/>
      <c r="H12" s="72"/>
    </row>
    <row r="13" spans="2:12">
      <c r="B13" s="108" t="s">
        <v>6</v>
      </c>
      <c r="C13" s="206" t="s">
        <v>7</v>
      </c>
      <c r="D13" s="290">
        <v>4150.29</v>
      </c>
      <c r="E13" s="246">
        <v>3145.27</v>
      </c>
      <c r="H13" s="72"/>
    </row>
    <row r="14" spans="2:12">
      <c r="B14" s="108" t="s">
        <v>8</v>
      </c>
      <c r="C14" s="206" t="s">
        <v>10</v>
      </c>
      <c r="D14" s="290"/>
      <c r="E14" s="246">
        <f>E15</f>
        <v>5400</v>
      </c>
      <c r="H14" s="72"/>
    </row>
    <row r="15" spans="2:12">
      <c r="B15" s="108" t="s">
        <v>103</v>
      </c>
      <c r="C15" s="206" t="s">
        <v>11</v>
      </c>
      <c r="D15" s="290"/>
      <c r="E15" s="246">
        <v>5400</v>
      </c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3977.36</v>
      </c>
      <c r="E17" s="248">
        <f>E18</f>
        <v>3427.4</v>
      </c>
      <c r="H17" s="72"/>
    </row>
    <row r="18" spans="2:11">
      <c r="B18" s="108" t="s">
        <v>4</v>
      </c>
      <c r="C18" s="206" t="s">
        <v>11</v>
      </c>
      <c r="D18" s="291">
        <v>3977.36</v>
      </c>
      <c r="E18" s="247">
        <v>3427.4</v>
      </c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2430837.9500000002</v>
      </c>
      <c r="E21" s="150">
        <f>E11-E17</f>
        <v>2092783.56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2811658.8</v>
      </c>
      <c r="E26" s="235">
        <f>D21</f>
        <v>2430837.9500000002</v>
      </c>
      <c r="G26" s="75"/>
      <c r="H26" s="238"/>
    </row>
    <row r="27" spans="2:11">
      <c r="B27" s="8" t="s">
        <v>17</v>
      </c>
      <c r="C27" s="9" t="s">
        <v>108</v>
      </c>
      <c r="D27" s="322">
        <v>-154191.19999999998</v>
      </c>
      <c r="E27" s="270">
        <v>-303018.83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4653.68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>
        <v>4653.68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154191.19999999998</v>
      </c>
      <c r="E32" s="271">
        <v>307672.51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130314.14</v>
      </c>
      <c r="E33" s="272">
        <v>213026.56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11510.63</v>
      </c>
      <c r="E34" s="272">
        <v>81070.930000000008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12365.47</v>
      </c>
      <c r="E35" s="272">
        <v>13570.34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0.96</v>
      </c>
      <c r="E39" s="273">
        <v>4.68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-9150.24</v>
      </c>
      <c r="E40" s="274">
        <v>-35035.56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2648317.3599999994</v>
      </c>
      <c r="E41" s="150">
        <f>E26+E27+E40</f>
        <v>2092783.56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258386.366056</v>
      </c>
      <c r="E47" s="298">
        <v>238212.70165100001</v>
      </c>
      <c r="G47" s="72"/>
    </row>
    <row r="48" spans="2:10">
      <c r="B48" s="125" t="s">
        <v>6</v>
      </c>
      <c r="C48" s="21" t="s">
        <v>41</v>
      </c>
      <c r="D48" s="330">
        <v>244169.00390099999</v>
      </c>
      <c r="E48" s="298">
        <v>208023.336037</v>
      </c>
      <c r="G48" s="72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10.881607000000001</v>
      </c>
      <c r="E50" s="298">
        <v>10.204485</v>
      </c>
      <c r="G50" s="182"/>
    </row>
    <row r="51" spans="2:7">
      <c r="B51" s="104" t="s">
        <v>6</v>
      </c>
      <c r="C51" s="14" t="s">
        <v>111</v>
      </c>
      <c r="D51" s="330">
        <v>10.77862</v>
      </c>
      <c r="E51" s="298">
        <v>9.9460189999999997</v>
      </c>
      <c r="G51" s="182"/>
    </row>
    <row r="52" spans="2:7" ht="12" customHeight="1">
      <c r="B52" s="104" t="s">
        <v>8</v>
      </c>
      <c r="C52" s="14" t="s">
        <v>112</v>
      </c>
      <c r="D52" s="330">
        <v>11.333679999999999</v>
      </c>
      <c r="E52" s="298">
        <v>10.251334</v>
      </c>
    </row>
    <row r="53" spans="2:7" ht="13.5" thickBot="1">
      <c r="B53" s="105" t="s">
        <v>9</v>
      </c>
      <c r="C53" s="16" t="s">
        <v>41</v>
      </c>
      <c r="D53" s="328">
        <v>10.846247</v>
      </c>
      <c r="E53" s="275">
        <v>10.060331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2087665.69</v>
      </c>
      <c r="E58" s="30">
        <f>D58/E21</f>
        <v>0.99755451538428552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E12</f>
        <v>2087665.69</v>
      </c>
      <c r="E64" s="82">
        <f>D64/E21</f>
        <v>0.99755451538428552</v>
      </c>
    </row>
    <row r="65" spans="2:7">
      <c r="B65" s="196" t="s">
        <v>33</v>
      </c>
      <c r="C65" s="197" t="s">
        <v>115</v>
      </c>
      <c r="D65" s="81">
        <v>0</v>
      </c>
      <c r="E65" s="82">
        <v>0</v>
      </c>
    </row>
    <row r="66" spans="2:7">
      <c r="B66" s="196" t="s">
        <v>50</v>
      </c>
      <c r="C66" s="197" t="s">
        <v>51</v>
      </c>
      <c r="D66" s="81">
        <v>0</v>
      </c>
      <c r="E66" s="82">
        <v>0</v>
      </c>
    </row>
    <row r="67" spans="2:7">
      <c r="B67" s="194" t="s">
        <v>52</v>
      </c>
      <c r="C67" s="195" t="s">
        <v>53</v>
      </c>
      <c r="D67" s="79">
        <v>0</v>
      </c>
      <c r="E67" s="80">
        <v>0</v>
      </c>
    </row>
    <row r="68" spans="2:7">
      <c r="B68" s="194" t="s">
        <v>54</v>
      </c>
      <c r="C68" s="195" t="s">
        <v>55</v>
      </c>
      <c r="D68" s="79">
        <v>0</v>
      </c>
      <c r="E68" s="80">
        <v>0</v>
      </c>
    </row>
    <row r="69" spans="2:7" ht="15">
      <c r="B69" s="194" t="s">
        <v>56</v>
      </c>
      <c r="C69" s="195" t="s">
        <v>57</v>
      </c>
      <c r="D69" s="336">
        <v>0</v>
      </c>
      <c r="E69" s="80">
        <f>D69/E21</f>
        <v>0</v>
      </c>
    </row>
    <row r="70" spans="2:7">
      <c r="B70" s="237" t="s">
        <v>58</v>
      </c>
      <c r="C70" s="236" t="s">
        <v>59</v>
      </c>
      <c r="D70" s="116">
        <v>0</v>
      </c>
      <c r="E70" s="117">
        <v>0</v>
      </c>
      <c r="G70" s="72"/>
    </row>
    <row r="71" spans="2:7">
      <c r="B71" s="132" t="s">
        <v>23</v>
      </c>
      <c r="C71" s="123" t="s">
        <v>61</v>
      </c>
      <c r="D71" s="124">
        <f>E13</f>
        <v>3145.27</v>
      </c>
      <c r="E71" s="66">
        <f>D71/E21</f>
        <v>1.5029122266231869E-3</v>
      </c>
    </row>
    <row r="72" spans="2:7">
      <c r="B72" s="133" t="s">
        <v>60</v>
      </c>
      <c r="C72" s="119" t="s">
        <v>63</v>
      </c>
      <c r="D72" s="120">
        <f>E14</f>
        <v>5400</v>
      </c>
      <c r="E72" s="121">
        <f>D72/E21</f>
        <v>2.580295498880926E-3</v>
      </c>
    </row>
    <row r="73" spans="2:7">
      <c r="B73" s="134" t="s">
        <v>62</v>
      </c>
      <c r="C73" s="23" t="s">
        <v>65</v>
      </c>
      <c r="D73" s="24">
        <f>E17</f>
        <v>3427.4</v>
      </c>
      <c r="E73" s="25">
        <f>D73/E21</f>
        <v>1.6377231097897194E-3</v>
      </c>
    </row>
    <row r="74" spans="2:7">
      <c r="B74" s="132" t="s">
        <v>64</v>
      </c>
      <c r="C74" s="123" t="s">
        <v>66</v>
      </c>
      <c r="D74" s="124">
        <f>D58+D72-D73+D71</f>
        <v>2092783.56</v>
      </c>
      <c r="E74" s="66">
        <f>E58+E72-E73+E71</f>
        <v>0.99999999999999989</v>
      </c>
    </row>
    <row r="75" spans="2:7">
      <c r="B75" s="194" t="s">
        <v>4</v>
      </c>
      <c r="C75" s="195" t="s">
        <v>67</v>
      </c>
      <c r="D75" s="79">
        <f>D74</f>
        <v>2092783.56</v>
      </c>
      <c r="E75" s="80">
        <f>E74</f>
        <v>0.99999999999999989</v>
      </c>
    </row>
    <row r="76" spans="2:7">
      <c r="B76" s="19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75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9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3507017.85</v>
      </c>
      <c r="E11" s="240">
        <f>SUM(E12:E14)</f>
        <v>3110939</v>
      </c>
    </row>
    <row r="12" spans="2:12">
      <c r="B12" s="183" t="s">
        <v>4</v>
      </c>
      <c r="C12" s="243" t="s">
        <v>5</v>
      </c>
      <c r="D12" s="289">
        <v>3501603.72</v>
      </c>
      <c r="E12" s="245">
        <v>3098239.48</v>
      </c>
      <c r="G12" s="67"/>
    </row>
    <row r="13" spans="2:12">
      <c r="B13" s="183" t="s">
        <v>6</v>
      </c>
      <c r="C13" s="243" t="s">
        <v>7</v>
      </c>
      <c r="D13" s="290">
        <v>5414.13</v>
      </c>
      <c r="E13" s="246">
        <v>4699.5200000000004</v>
      </c>
      <c r="H13" s="72"/>
    </row>
    <row r="14" spans="2:12">
      <c r="B14" s="183" t="s">
        <v>8</v>
      </c>
      <c r="C14" s="243" t="s">
        <v>10</v>
      </c>
      <c r="D14" s="290"/>
      <c r="E14" s="246">
        <f>E15</f>
        <v>8000</v>
      </c>
      <c r="G14" s="67"/>
      <c r="H14" s="72"/>
    </row>
    <row r="15" spans="2:12">
      <c r="B15" s="183" t="s">
        <v>103</v>
      </c>
      <c r="C15" s="243" t="s">
        <v>11</v>
      </c>
      <c r="D15" s="290"/>
      <c r="E15" s="246">
        <v>8000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5771.18</v>
      </c>
      <c r="E17" s="248">
        <f>E18</f>
        <v>5087.58</v>
      </c>
      <c r="H17" s="72"/>
    </row>
    <row r="18" spans="2:11">
      <c r="B18" s="183" t="s">
        <v>4</v>
      </c>
      <c r="C18" s="243" t="s">
        <v>11</v>
      </c>
      <c r="D18" s="291">
        <v>5771.18</v>
      </c>
      <c r="E18" s="247">
        <v>5087.58</v>
      </c>
      <c r="H18" s="72"/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3501246.67</v>
      </c>
      <c r="E21" s="150">
        <f>E11-E17</f>
        <v>3105851.42</v>
      </c>
      <c r="F21" s="78"/>
      <c r="G21" s="78"/>
      <c r="H21" s="170"/>
      <c r="J21" s="229"/>
      <c r="K21" s="67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39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3918349.53</v>
      </c>
      <c r="E26" s="235">
        <f>D21</f>
        <v>3501246.67</v>
      </c>
      <c r="G26" s="75"/>
    </row>
    <row r="27" spans="2:11">
      <c r="B27" s="8" t="s">
        <v>17</v>
      </c>
      <c r="C27" s="9" t="s">
        <v>108</v>
      </c>
      <c r="D27" s="322">
        <v>-159940.74</v>
      </c>
      <c r="E27" s="270">
        <v>-322615.34999999998</v>
      </c>
      <c r="F27" s="72"/>
      <c r="G27" s="250"/>
      <c r="H27" s="250"/>
      <c r="I27" s="72"/>
      <c r="J27" s="75"/>
    </row>
    <row r="28" spans="2:11">
      <c r="B28" s="8" t="s">
        <v>18</v>
      </c>
      <c r="C28" s="9" t="s">
        <v>19</v>
      </c>
      <c r="D28" s="322">
        <v>4.34</v>
      </c>
      <c r="E28" s="271"/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4.34</v>
      </c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159945.07999999999</v>
      </c>
      <c r="E32" s="271">
        <v>322615.34999999998</v>
      </c>
      <c r="F32" s="72"/>
      <c r="G32" s="250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84077.67</v>
      </c>
      <c r="E33" s="272">
        <v>157445.16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55406.48</v>
      </c>
      <c r="E34" s="272">
        <v>129971.81</v>
      </c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20460.93</v>
      </c>
      <c r="E35" s="272">
        <v>21757.54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>
        <v>13440.84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31039.49</v>
      </c>
      <c r="E40" s="274">
        <v>-72779.899999999994</v>
      </c>
      <c r="G40" s="75"/>
      <c r="H40" s="280"/>
    </row>
    <row r="41" spans="2:10" ht="13.5" thickBot="1">
      <c r="B41" s="101" t="s">
        <v>37</v>
      </c>
      <c r="C41" s="102" t="s">
        <v>38</v>
      </c>
      <c r="D41" s="326">
        <v>3789448.2800000003</v>
      </c>
      <c r="E41" s="150">
        <f>E26+E27+E40</f>
        <v>3105851.42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39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396772.43435400003</v>
      </c>
      <c r="E47" s="298">
        <v>368338.61145500001</v>
      </c>
      <c r="G47" s="72"/>
    </row>
    <row r="48" spans="2:10">
      <c r="B48" s="196" t="s">
        <v>6</v>
      </c>
      <c r="C48" s="197" t="s">
        <v>41</v>
      </c>
      <c r="D48" s="330">
        <v>380731.23458799999</v>
      </c>
      <c r="E48" s="298">
        <v>333832.388095</v>
      </c>
      <c r="G48" s="72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9.8755590000000009</v>
      </c>
      <c r="E50" s="298">
        <v>9.5055110000000003</v>
      </c>
      <c r="G50" s="182"/>
    </row>
    <row r="51" spans="2:7">
      <c r="B51" s="194" t="s">
        <v>6</v>
      </c>
      <c r="C51" s="195" t="s">
        <v>111</v>
      </c>
      <c r="D51" s="330">
        <v>9.8740140000000007</v>
      </c>
      <c r="E51" s="298">
        <v>9.2595600000000005</v>
      </c>
      <c r="G51" s="182"/>
    </row>
    <row r="52" spans="2:7" ht="12.75" customHeight="1">
      <c r="B52" s="194" t="s">
        <v>8</v>
      </c>
      <c r="C52" s="195" t="s">
        <v>112</v>
      </c>
      <c r="D52" s="330">
        <v>10.22129</v>
      </c>
      <c r="E52" s="298">
        <v>9.5612549999999992</v>
      </c>
    </row>
    <row r="53" spans="2:7" ht="13.5" thickBot="1">
      <c r="B53" s="198" t="s">
        <v>9</v>
      </c>
      <c r="C53" s="199" t="s">
        <v>41</v>
      </c>
      <c r="D53" s="328">
        <v>9.9530799999999999</v>
      </c>
      <c r="E53" s="275">
        <v>9.3036250000000003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6.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3098239.48</v>
      </c>
      <c r="E58" s="30">
        <f>D58/E21</f>
        <v>0.99754916157579754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81">
        <f>E12</f>
        <v>3098239.48</v>
      </c>
      <c r="E64" s="82">
        <f>D64/E21</f>
        <v>0.99754916157579754</v>
      </c>
    </row>
    <row r="65" spans="2:7">
      <c r="B65" s="196" t="s">
        <v>33</v>
      </c>
      <c r="C65" s="197" t="s">
        <v>115</v>
      </c>
      <c r="D65" s="81">
        <v>0</v>
      </c>
      <c r="E65" s="82">
        <v>0</v>
      </c>
    </row>
    <row r="66" spans="2:7">
      <c r="B66" s="196" t="s">
        <v>50</v>
      </c>
      <c r="C66" s="197" t="s">
        <v>51</v>
      </c>
      <c r="D66" s="81">
        <v>0</v>
      </c>
      <c r="E66" s="82">
        <v>0</v>
      </c>
    </row>
    <row r="67" spans="2:7">
      <c r="B67" s="194" t="s">
        <v>52</v>
      </c>
      <c r="C67" s="195" t="s">
        <v>53</v>
      </c>
      <c r="D67" s="79">
        <v>0</v>
      </c>
      <c r="E67" s="80">
        <v>0</v>
      </c>
    </row>
    <row r="68" spans="2:7">
      <c r="B68" s="194" t="s">
        <v>54</v>
      </c>
      <c r="C68" s="195" t="s">
        <v>55</v>
      </c>
      <c r="D68" s="79">
        <v>0</v>
      </c>
      <c r="E68" s="80">
        <v>0</v>
      </c>
      <c r="G68" s="72"/>
    </row>
    <row r="69" spans="2:7" ht="15">
      <c r="B69" s="194" t="s">
        <v>56</v>
      </c>
      <c r="C69" s="195" t="s">
        <v>57</v>
      </c>
      <c r="D69" s="336">
        <v>0</v>
      </c>
      <c r="E69" s="80">
        <f>D69/E21</f>
        <v>0</v>
      </c>
    </row>
    <row r="70" spans="2:7">
      <c r="B70" s="237" t="s">
        <v>58</v>
      </c>
      <c r="C70" s="236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4699.5200000000004</v>
      </c>
      <c r="E71" s="66">
        <f>D71/E21</f>
        <v>1.513118100156897E-3</v>
      </c>
    </row>
    <row r="72" spans="2:7">
      <c r="B72" s="133" t="s">
        <v>60</v>
      </c>
      <c r="C72" s="119" t="s">
        <v>63</v>
      </c>
      <c r="D72" s="120">
        <f>E14</f>
        <v>8000</v>
      </c>
      <c r="E72" s="121">
        <f>D72/E21</f>
        <v>2.5757832291925927E-3</v>
      </c>
    </row>
    <row r="73" spans="2:7">
      <c r="B73" s="134" t="s">
        <v>62</v>
      </c>
      <c r="C73" s="23" t="s">
        <v>65</v>
      </c>
      <c r="D73" s="24">
        <f>E17</f>
        <v>5087.58</v>
      </c>
      <c r="E73" s="25">
        <f>D73/E21</f>
        <v>1.6380629051469565E-3</v>
      </c>
    </row>
    <row r="74" spans="2:7">
      <c r="B74" s="132" t="s">
        <v>64</v>
      </c>
      <c r="C74" s="123" t="s">
        <v>66</v>
      </c>
      <c r="D74" s="124">
        <f>D58+D71+D72-D73</f>
        <v>3105851.42</v>
      </c>
      <c r="E74" s="66">
        <f>E58+E72-E73+E71</f>
        <v>0.99999999999999989</v>
      </c>
    </row>
    <row r="75" spans="2:7">
      <c r="B75" s="194" t="s">
        <v>4</v>
      </c>
      <c r="C75" s="195" t="s">
        <v>67</v>
      </c>
      <c r="D75" s="79">
        <f>D74</f>
        <v>3105851.42</v>
      </c>
      <c r="E75" s="80">
        <f>E74</f>
        <v>0.99999999999999989</v>
      </c>
    </row>
    <row r="76" spans="2:7">
      <c r="B76" s="19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97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9"/>
      <c r="C10" s="223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6429798.3100000005</v>
      </c>
      <c r="E11" s="240">
        <f>SUM(E12:E14)</f>
        <v>5857475.0999999996</v>
      </c>
    </row>
    <row r="12" spans="2:12">
      <c r="B12" s="183" t="s">
        <v>4</v>
      </c>
      <c r="C12" s="243" t="s">
        <v>5</v>
      </c>
      <c r="D12" s="289">
        <v>6414045.4100000001</v>
      </c>
      <c r="E12" s="245">
        <v>5833784.8099999996</v>
      </c>
      <c r="G12" s="67"/>
      <c r="H12" s="72"/>
    </row>
    <row r="13" spans="2:12">
      <c r="B13" s="183" t="s">
        <v>6</v>
      </c>
      <c r="C13" s="243" t="s">
        <v>7</v>
      </c>
      <c r="D13" s="290">
        <v>15752.9</v>
      </c>
      <c r="E13" s="246">
        <v>13090.3</v>
      </c>
      <c r="H13" s="72"/>
    </row>
    <row r="14" spans="2:12">
      <c r="B14" s="183" t="s">
        <v>8</v>
      </c>
      <c r="C14" s="243" t="s">
        <v>10</v>
      </c>
      <c r="D14" s="290"/>
      <c r="E14" s="246">
        <f>E15</f>
        <v>10599.99</v>
      </c>
      <c r="G14" s="67"/>
      <c r="H14" s="72"/>
    </row>
    <row r="15" spans="2:12">
      <c r="B15" s="183" t="s">
        <v>103</v>
      </c>
      <c r="C15" s="243" t="s">
        <v>11</v>
      </c>
      <c r="D15" s="290"/>
      <c r="E15" s="246">
        <v>10599.99</v>
      </c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10509.49</v>
      </c>
      <c r="E17" s="248">
        <f>E18</f>
        <v>9276.99</v>
      </c>
      <c r="H17" s="72"/>
    </row>
    <row r="18" spans="2:11">
      <c r="B18" s="183" t="s">
        <v>4</v>
      </c>
      <c r="C18" s="243" t="s">
        <v>11</v>
      </c>
      <c r="D18" s="291">
        <v>10509.49</v>
      </c>
      <c r="E18" s="247">
        <v>9276.99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6419288.8200000003</v>
      </c>
      <c r="E21" s="150">
        <f>E11-E17</f>
        <v>5848198.1099999994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7203302.3500000006</v>
      </c>
      <c r="E26" s="235">
        <f>D21</f>
        <v>6419288.8200000003</v>
      </c>
      <c r="G26" s="75"/>
    </row>
    <row r="27" spans="2:11">
      <c r="B27" s="8" t="s">
        <v>17</v>
      </c>
      <c r="C27" s="9" t="s">
        <v>108</v>
      </c>
      <c r="D27" s="322">
        <v>-147230.61000000002</v>
      </c>
      <c r="E27" s="270">
        <v>-68008.66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8.99</v>
      </c>
      <c r="E28" s="271">
        <v>41.89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8.99</v>
      </c>
      <c r="E31" s="272">
        <v>41.89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147239.6</v>
      </c>
      <c r="E32" s="271">
        <v>68050.55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124083.13</v>
      </c>
      <c r="E33" s="272">
        <v>55845.54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15708.8</v>
      </c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7447.67</v>
      </c>
      <c r="E35" s="272">
        <v>12205.01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-106885.56</v>
      </c>
      <c r="E40" s="274">
        <v>-503082.05</v>
      </c>
      <c r="G40" s="75"/>
    </row>
    <row r="41" spans="2:10" ht="13.5" thickBot="1">
      <c r="B41" s="101" t="s">
        <v>37</v>
      </c>
      <c r="C41" s="102" t="s">
        <v>38</v>
      </c>
      <c r="D41" s="326">
        <v>6949186.1800000006</v>
      </c>
      <c r="E41" s="150">
        <f>E26+E27+E40</f>
        <v>5848198.1100000003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649980.76820399996</v>
      </c>
      <c r="E47" s="298">
        <v>625057.92188000004</v>
      </c>
      <c r="G47" s="72"/>
    </row>
    <row r="48" spans="2:10">
      <c r="B48" s="196" t="s">
        <v>6</v>
      </c>
      <c r="C48" s="197" t="s">
        <v>41</v>
      </c>
      <c r="D48" s="330">
        <v>636605.13475900004</v>
      </c>
      <c r="E48" s="298">
        <v>618000.04362500005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11.0823319999999</v>
      </c>
      <c r="E50" s="298">
        <v>10.269909999999999</v>
      </c>
      <c r="G50" s="182"/>
    </row>
    <row r="51" spans="2:7">
      <c r="B51" s="194" t="s">
        <v>6</v>
      </c>
      <c r="C51" s="195" t="s">
        <v>111</v>
      </c>
      <c r="D51" s="330">
        <v>10.855700000000001</v>
      </c>
      <c r="E51" s="298">
        <v>9.2716200000000004</v>
      </c>
      <c r="G51" s="182"/>
    </row>
    <row r="52" spans="2:7" ht="12.75" customHeight="1">
      <c r="B52" s="194" t="s">
        <v>8</v>
      </c>
      <c r="C52" s="195" t="s">
        <v>112</v>
      </c>
      <c r="D52" s="330">
        <v>11.0962</v>
      </c>
      <c r="E52" s="298">
        <v>10.268839</v>
      </c>
    </row>
    <row r="53" spans="2:7" ht="13.5" thickBot="1">
      <c r="B53" s="198" t="s">
        <v>9</v>
      </c>
      <c r="C53" s="199" t="s">
        <v>41</v>
      </c>
      <c r="D53" s="328">
        <v>10.916007</v>
      </c>
      <c r="E53" s="371">
        <v>9.4631030000000003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5833784.8099999996</v>
      </c>
      <c r="E58" s="30">
        <f>D58/E21</f>
        <v>0.99753542890837532</v>
      </c>
    </row>
    <row r="59" spans="2:7" ht="25.5">
      <c r="B59" s="196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194" t="s">
        <v>6</v>
      </c>
      <c r="C60" s="195" t="s">
        <v>45</v>
      </c>
      <c r="D60" s="79">
        <v>0</v>
      </c>
      <c r="E60" s="80">
        <v>0</v>
      </c>
    </row>
    <row r="61" spans="2:7">
      <c r="B61" s="194" t="s">
        <v>8</v>
      </c>
      <c r="C61" s="195" t="s">
        <v>46</v>
      </c>
      <c r="D61" s="79">
        <v>0</v>
      </c>
      <c r="E61" s="80">
        <v>0</v>
      </c>
    </row>
    <row r="62" spans="2:7">
      <c r="B62" s="194" t="s">
        <v>9</v>
      </c>
      <c r="C62" s="195" t="s">
        <v>47</v>
      </c>
      <c r="D62" s="79">
        <v>0</v>
      </c>
      <c r="E62" s="80">
        <v>0</v>
      </c>
    </row>
    <row r="63" spans="2:7">
      <c r="B63" s="194" t="s">
        <v>29</v>
      </c>
      <c r="C63" s="195" t="s">
        <v>48</v>
      </c>
      <c r="D63" s="79">
        <v>0</v>
      </c>
      <c r="E63" s="80">
        <v>0</v>
      </c>
    </row>
    <row r="64" spans="2:7">
      <c r="B64" s="196" t="s">
        <v>31</v>
      </c>
      <c r="C64" s="197" t="s">
        <v>49</v>
      </c>
      <c r="D64" s="289">
        <f>E12</f>
        <v>5833784.8099999996</v>
      </c>
      <c r="E64" s="337">
        <f>D64/E21</f>
        <v>0.99753542890837532</v>
      </c>
    </row>
    <row r="65" spans="2:7">
      <c r="B65" s="196" t="s">
        <v>33</v>
      </c>
      <c r="C65" s="197" t="s">
        <v>115</v>
      </c>
      <c r="D65" s="81">
        <v>0</v>
      </c>
      <c r="E65" s="82">
        <v>0</v>
      </c>
    </row>
    <row r="66" spans="2:7">
      <c r="B66" s="196" t="s">
        <v>50</v>
      </c>
      <c r="C66" s="197" t="s">
        <v>51</v>
      </c>
      <c r="D66" s="81">
        <v>0</v>
      </c>
      <c r="E66" s="82">
        <v>0</v>
      </c>
      <c r="G66" s="72"/>
    </row>
    <row r="67" spans="2:7">
      <c r="B67" s="194" t="s">
        <v>52</v>
      </c>
      <c r="C67" s="195" t="s">
        <v>53</v>
      </c>
      <c r="D67" s="79">
        <v>0</v>
      </c>
      <c r="E67" s="80">
        <v>0</v>
      </c>
    </row>
    <row r="68" spans="2:7">
      <c r="B68" s="194" t="s">
        <v>54</v>
      </c>
      <c r="C68" s="195" t="s">
        <v>55</v>
      </c>
      <c r="D68" s="79">
        <v>0</v>
      </c>
      <c r="E68" s="80">
        <v>0</v>
      </c>
    </row>
    <row r="69" spans="2:7" ht="15">
      <c r="B69" s="194" t="s">
        <v>56</v>
      </c>
      <c r="C69" s="195" t="s">
        <v>57</v>
      </c>
      <c r="D69" s="336">
        <v>0</v>
      </c>
      <c r="E69" s="80">
        <f>D69/E21</f>
        <v>0</v>
      </c>
    </row>
    <row r="70" spans="2:7">
      <c r="B70" s="237" t="s">
        <v>58</v>
      </c>
      <c r="C70" s="236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13090.3</v>
      </c>
      <c r="E71" s="66">
        <f>D71/E21</f>
        <v>2.2383475651443006E-3</v>
      </c>
    </row>
    <row r="72" spans="2:7">
      <c r="B72" s="133" t="s">
        <v>60</v>
      </c>
      <c r="C72" s="119" t="s">
        <v>63</v>
      </c>
      <c r="D72" s="120">
        <f>E14</f>
        <v>10599.99</v>
      </c>
      <c r="E72" s="121">
        <f>D72/E21</f>
        <v>1.8125223873443645E-3</v>
      </c>
    </row>
    <row r="73" spans="2:7">
      <c r="B73" s="134" t="s">
        <v>62</v>
      </c>
      <c r="C73" s="23" t="s">
        <v>65</v>
      </c>
      <c r="D73" s="24">
        <f>E17</f>
        <v>9276.99</v>
      </c>
      <c r="E73" s="25">
        <f>D73/E21</f>
        <v>1.5862988608640004E-3</v>
      </c>
    </row>
    <row r="74" spans="2:7">
      <c r="B74" s="132" t="s">
        <v>64</v>
      </c>
      <c r="C74" s="123" t="s">
        <v>66</v>
      </c>
      <c r="D74" s="124">
        <f>D58+D72-D73+D71</f>
        <v>5848198.1099999994</v>
      </c>
      <c r="E74" s="66">
        <f>E58+E72-E73+E71</f>
        <v>1</v>
      </c>
    </row>
    <row r="75" spans="2:7">
      <c r="B75" s="194" t="s">
        <v>4</v>
      </c>
      <c r="C75" s="195" t="s">
        <v>67</v>
      </c>
      <c r="D75" s="79">
        <f>D74</f>
        <v>5848198.1099999994</v>
      </c>
      <c r="E75" s="80">
        <f>E74</f>
        <v>1</v>
      </c>
    </row>
    <row r="76" spans="2:7">
      <c r="B76" s="194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98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8.42578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74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205" t="s">
        <v>106</v>
      </c>
      <c r="D11" s="288">
        <v>6872557.0200000005</v>
      </c>
      <c r="E11" s="240">
        <f>SUM(E12:E14)</f>
        <v>6156584.4299999997</v>
      </c>
      <c r="H11" s="72"/>
    </row>
    <row r="12" spans="2:12">
      <c r="B12" s="108" t="s">
        <v>4</v>
      </c>
      <c r="C12" s="206" t="s">
        <v>5</v>
      </c>
      <c r="D12" s="289">
        <v>6863067.54</v>
      </c>
      <c r="E12" s="245">
        <v>6131503.5800000001</v>
      </c>
      <c r="G12" s="67"/>
      <c r="H12" s="72"/>
    </row>
    <row r="13" spans="2:12">
      <c r="B13" s="108" t="s">
        <v>6</v>
      </c>
      <c r="C13" s="206" t="s">
        <v>7</v>
      </c>
      <c r="D13" s="290">
        <v>9489.48</v>
      </c>
      <c r="E13" s="246">
        <v>10280.85</v>
      </c>
      <c r="H13" s="72"/>
    </row>
    <row r="14" spans="2:12">
      <c r="B14" s="108" t="s">
        <v>8</v>
      </c>
      <c r="C14" s="206" t="s">
        <v>10</v>
      </c>
      <c r="D14" s="290"/>
      <c r="E14" s="246">
        <f>E15</f>
        <v>14800</v>
      </c>
      <c r="G14" s="67"/>
      <c r="H14" s="72"/>
    </row>
    <row r="15" spans="2:12">
      <c r="B15" s="108" t="s">
        <v>103</v>
      </c>
      <c r="C15" s="206" t="s">
        <v>11</v>
      </c>
      <c r="D15" s="290"/>
      <c r="E15" s="246">
        <v>14800</v>
      </c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11610.79</v>
      </c>
      <c r="E17" s="248">
        <f>E18</f>
        <v>10497.07</v>
      </c>
    </row>
    <row r="18" spans="2:11">
      <c r="B18" s="108" t="s">
        <v>4</v>
      </c>
      <c r="C18" s="206" t="s">
        <v>11</v>
      </c>
      <c r="D18" s="291">
        <v>11610.79</v>
      </c>
      <c r="E18" s="247">
        <v>10497.07</v>
      </c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6860946.2300000004</v>
      </c>
      <c r="E21" s="150">
        <f>E11-E17</f>
        <v>6146087.3599999994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7153232.3600000003</v>
      </c>
      <c r="E26" s="235">
        <f>D21</f>
        <v>6860946.2300000004</v>
      </c>
      <c r="G26" s="75"/>
    </row>
    <row r="27" spans="2:11">
      <c r="B27" s="8" t="s">
        <v>17</v>
      </c>
      <c r="C27" s="9" t="s">
        <v>108</v>
      </c>
      <c r="D27" s="322">
        <v>-180640.48000000004</v>
      </c>
      <c r="E27" s="270">
        <v>-510592.31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180640.48000000004</v>
      </c>
      <c r="E32" s="271">
        <v>510592.31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113131.02</v>
      </c>
      <c r="E33" s="272">
        <v>401911.04000000004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18379.5</v>
      </c>
      <c r="E34" s="272">
        <v>46661.23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49055.32</v>
      </c>
      <c r="E35" s="272">
        <v>48928.6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/>
      <c r="E37" s="272"/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74.64</v>
      </c>
      <c r="E39" s="273">
        <v>13091.44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315815.15000000002</v>
      </c>
      <c r="E40" s="274">
        <v>-204266.56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7288407.0300000003</v>
      </c>
      <c r="E41" s="150">
        <f>E26+E27+E40</f>
        <v>6146087.3600000013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819700.54994599998</v>
      </c>
      <c r="E47" s="298">
        <v>758699.21763700002</v>
      </c>
      <c r="G47" s="72"/>
    </row>
    <row r="48" spans="2:10">
      <c r="B48" s="125" t="s">
        <v>6</v>
      </c>
      <c r="C48" s="21" t="s">
        <v>41</v>
      </c>
      <c r="D48" s="330">
        <v>799500.80959099997</v>
      </c>
      <c r="E48" s="298">
        <v>701103.29864199995</v>
      </c>
      <c r="G48" s="72"/>
      <c r="I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8.7266410000000008</v>
      </c>
      <c r="E50" s="296">
        <v>9.0430379999999992</v>
      </c>
      <c r="G50" s="182"/>
    </row>
    <row r="51" spans="2:7">
      <c r="B51" s="104" t="s">
        <v>6</v>
      </c>
      <c r="C51" s="14" t="s">
        <v>111</v>
      </c>
      <c r="D51" s="330">
        <v>8.7180160000000004</v>
      </c>
      <c r="E51" s="296">
        <v>8.7304919999999999</v>
      </c>
      <c r="G51" s="182"/>
    </row>
    <row r="52" spans="2:7" ht="12.75" customHeight="1">
      <c r="B52" s="104" t="s">
        <v>8</v>
      </c>
      <c r="C52" s="14" t="s">
        <v>112</v>
      </c>
      <c r="D52" s="330">
        <v>9.1842330000000008</v>
      </c>
      <c r="E52" s="296">
        <v>9.1393829999999987</v>
      </c>
    </row>
    <row r="53" spans="2:7" ht="13.5" thickBot="1">
      <c r="B53" s="105" t="s">
        <v>9</v>
      </c>
      <c r="C53" s="16" t="s">
        <v>41</v>
      </c>
      <c r="D53" s="328">
        <v>9.1161969999999997</v>
      </c>
      <c r="E53" s="275">
        <v>8.7663080000000004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D64+D69</f>
        <v>6131503.5800000001</v>
      </c>
      <c r="E58" s="30">
        <f>D58/E21</f>
        <v>0.99762714404371899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289">
        <f>E12</f>
        <v>6131503.5800000001</v>
      </c>
      <c r="E64" s="337">
        <f>D64/E21</f>
        <v>0.99762714404371899</v>
      </c>
    </row>
    <row r="65" spans="2:7">
      <c r="B65" s="125" t="s">
        <v>33</v>
      </c>
      <c r="C65" s="21" t="s">
        <v>115</v>
      </c>
      <c r="D65" s="81">
        <v>0</v>
      </c>
      <c r="E65" s="82">
        <v>0</v>
      </c>
    </row>
    <row r="66" spans="2:7">
      <c r="B66" s="125" t="s">
        <v>50</v>
      </c>
      <c r="C66" s="21" t="s">
        <v>51</v>
      </c>
      <c r="D66" s="81">
        <v>0</v>
      </c>
      <c r="E66" s="82">
        <v>0</v>
      </c>
      <c r="G66" s="72"/>
    </row>
    <row r="67" spans="2:7">
      <c r="B67" s="104" t="s">
        <v>52</v>
      </c>
      <c r="C67" s="14" t="s">
        <v>53</v>
      </c>
      <c r="D67" s="79">
        <v>0</v>
      </c>
      <c r="E67" s="80">
        <v>0</v>
      </c>
    </row>
    <row r="68" spans="2:7">
      <c r="B68" s="104" t="s">
        <v>54</v>
      </c>
      <c r="C68" s="14" t="s">
        <v>55</v>
      </c>
      <c r="D68" s="79">
        <v>0</v>
      </c>
      <c r="E68" s="80">
        <v>0</v>
      </c>
    </row>
    <row r="69" spans="2:7" ht="15">
      <c r="B69" s="104" t="s">
        <v>56</v>
      </c>
      <c r="C69" s="14" t="s">
        <v>57</v>
      </c>
      <c r="D69" s="336">
        <v>0</v>
      </c>
      <c r="E69" s="80">
        <f>D69/E21</f>
        <v>0</v>
      </c>
    </row>
    <row r="70" spans="2:7">
      <c r="B70" s="131" t="s">
        <v>58</v>
      </c>
      <c r="C70" s="115" t="s">
        <v>59</v>
      </c>
      <c r="D70" s="116">
        <v>0</v>
      </c>
      <c r="E70" s="117">
        <v>0</v>
      </c>
    </row>
    <row r="71" spans="2:7">
      <c r="B71" s="132" t="s">
        <v>23</v>
      </c>
      <c r="C71" s="123" t="s">
        <v>61</v>
      </c>
      <c r="D71" s="124">
        <f>E13</f>
        <v>10280.85</v>
      </c>
      <c r="E71" s="66">
        <f>D71/E21</f>
        <v>1.672747131274099E-3</v>
      </c>
    </row>
    <row r="72" spans="2:7">
      <c r="B72" s="133" t="s">
        <v>60</v>
      </c>
      <c r="C72" s="119" t="s">
        <v>63</v>
      </c>
      <c r="D72" s="120">
        <f>E14</f>
        <v>14800</v>
      </c>
      <c r="E72" s="121">
        <f>D72/E21</f>
        <v>2.4080360614984818E-3</v>
      </c>
    </row>
    <row r="73" spans="2:7">
      <c r="B73" s="134" t="s">
        <v>62</v>
      </c>
      <c r="C73" s="23" t="s">
        <v>65</v>
      </c>
      <c r="D73" s="24">
        <f>E17</f>
        <v>10497.07</v>
      </c>
      <c r="E73" s="25">
        <f>D73/E21</f>
        <v>1.7079272364914776E-3</v>
      </c>
    </row>
    <row r="74" spans="2:7">
      <c r="B74" s="132" t="s">
        <v>64</v>
      </c>
      <c r="C74" s="123" t="s">
        <v>66</v>
      </c>
      <c r="D74" s="124">
        <f>D58+D72-D73+D71</f>
        <v>6146087.3599999994</v>
      </c>
      <c r="E74" s="66">
        <f>E58+E71+E72-E73</f>
        <v>1</v>
      </c>
    </row>
    <row r="75" spans="2:7">
      <c r="B75" s="104" t="s">
        <v>4</v>
      </c>
      <c r="C75" s="14" t="s">
        <v>67</v>
      </c>
      <c r="D75" s="79">
        <f>D74</f>
        <v>6146087.3599999994</v>
      </c>
      <c r="E75" s="80">
        <f>E74</f>
        <v>1</v>
      </c>
    </row>
    <row r="76" spans="2:7">
      <c r="B76" s="104" t="s">
        <v>6</v>
      </c>
      <c r="C76" s="14" t="s">
        <v>116</v>
      </c>
      <c r="D76" s="79">
        <v>0</v>
      </c>
      <c r="E76" s="80">
        <v>0</v>
      </c>
    </row>
    <row r="77" spans="2:7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145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85904.26</v>
      </c>
      <c r="E11" s="240">
        <f>SUM(E12:E14)</f>
        <v>73473.69</v>
      </c>
    </row>
    <row r="12" spans="2:12">
      <c r="B12" s="183" t="s">
        <v>4</v>
      </c>
      <c r="C12" s="184" t="s">
        <v>5</v>
      </c>
      <c r="D12" s="289">
        <v>85904.26</v>
      </c>
      <c r="E12" s="245">
        <v>73473.69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85904.26</v>
      </c>
      <c r="E21" s="150">
        <f>E11-E17</f>
        <v>73473.69</v>
      </c>
      <c r="F21" s="78"/>
      <c r="G21" s="78"/>
      <c r="H21" s="170"/>
      <c r="J21" s="229"/>
      <c r="K21" s="67"/>
    </row>
    <row r="22" spans="2:11" ht="12" customHeight="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141810.57999999999</v>
      </c>
      <c r="E26" s="235">
        <f>D21</f>
        <v>85904.26</v>
      </c>
      <c r="G26" s="75"/>
    </row>
    <row r="27" spans="2:11">
      <c r="B27" s="8" t="s">
        <v>17</v>
      </c>
      <c r="C27" s="9" t="s">
        <v>108</v>
      </c>
      <c r="D27" s="322">
        <v>-51495.53</v>
      </c>
      <c r="E27" s="270">
        <v>509.40000000000009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4240.38</v>
      </c>
      <c r="E28" s="271">
        <v>3978.4300000000003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4240.38</v>
      </c>
      <c r="E29" s="272">
        <v>3978.4300000000003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55735.91</v>
      </c>
      <c r="E32" s="271">
        <v>3469.03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54278.63</v>
      </c>
      <c r="E33" s="272">
        <v>2777.28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111.56</v>
      </c>
      <c r="E35" s="272">
        <v>87.35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1283.4100000000001</v>
      </c>
      <c r="E37" s="272">
        <v>604.4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62.31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8001.92</v>
      </c>
      <c r="E40" s="274">
        <v>-12939.97</v>
      </c>
      <c r="G40" s="75"/>
    </row>
    <row r="41" spans="2:10" ht="13.5" thickBot="1">
      <c r="B41" s="101" t="s">
        <v>37</v>
      </c>
      <c r="C41" s="102" t="s">
        <v>38</v>
      </c>
      <c r="D41" s="326">
        <v>98316.969999999987</v>
      </c>
      <c r="E41" s="150">
        <f>E26+E27+E40</f>
        <v>73473.689999999988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984.24890000000005</v>
      </c>
      <c r="E47" s="298">
        <v>589.39459999999997</v>
      </c>
      <c r="G47" s="72"/>
    </row>
    <row r="48" spans="2:10">
      <c r="B48" s="196" t="s">
        <v>6</v>
      </c>
      <c r="C48" s="197" t="s">
        <v>41</v>
      </c>
      <c r="D48" s="330">
        <v>637.75930000000005</v>
      </c>
      <c r="E48" s="372">
        <v>592.48199999999997</v>
      </c>
      <c r="G48" s="161"/>
    </row>
    <row r="49" spans="2:7">
      <c r="B49" s="122" t="s">
        <v>23</v>
      </c>
      <c r="C49" s="126" t="s">
        <v>110</v>
      </c>
      <c r="D49" s="331"/>
      <c r="E49" s="76"/>
    </row>
    <row r="50" spans="2:7">
      <c r="B50" s="194" t="s">
        <v>4</v>
      </c>
      <c r="C50" s="195" t="s">
        <v>40</v>
      </c>
      <c r="D50" s="330">
        <v>144.08000000000001</v>
      </c>
      <c r="E50" s="76">
        <v>145.75</v>
      </c>
      <c r="G50" s="182"/>
    </row>
    <row r="51" spans="2:7">
      <c r="B51" s="194" t="s">
        <v>6</v>
      </c>
      <c r="C51" s="195" t="s">
        <v>111</v>
      </c>
      <c r="D51" s="330">
        <v>144.08000000000001</v>
      </c>
      <c r="E51" s="76">
        <v>119.75</v>
      </c>
      <c r="G51" s="182"/>
    </row>
    <row r="52" spans="2:7">
      <c r="B52" s="194" t="s">
        <v>8</v>
      </c>
      <c r="C52" s="195" t="s">
        <v>112</v>
      </c>
      <c r="D52" s="330">
        <v>154.29</v>
      </c>
      <c r="E52" s="76">
        <v>147.51</v>
      </c>
    </row>
    <row r="53" spans="2:7" ht="13.5" customHeight="1" thickBot="1">
      <c r="B53" s="198" t="s">
        <v>9</v>
      </c>
      <c r="C53" s="199" t="s">
        <v>41</v>
      </c>
      <c r="D53" s="328">
        <v>154.16</v>
      </c>
      <c r="E53" s="373">
        <v>124.01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73473.69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73473.69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73473.69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73473.69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1.5703125" customWidth="1"/>
    <col min="10" max="10" width="12.1406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146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1309866.25</v>
      </c>
      <c r="E11" s="240">
        <f>SUM(E12:E14)</f>
        <v>1132744.7</v>
      </c>
    </row>
    <row r="12" spans="2:12">
      <c r="B12" s="183" t="s">
        <v>4</v>
      </c>
      <c r="C12" s="184" t="s">
        <v>5</v>
      </c>
      <c r="D12" s="289">
        <v>1309866.25</v>
      </c>
      <c r="E12" s="245">
        <v>1132744.7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1309866.25</v>
      </c>
      <c r="E21" s="150">
        <f>E11-E17</f>
        <v>1132744.7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1562781.86</v>
      </c>
      <c r="E26" s="235">
        <f>D21</f>
        <v>1309866.25</v>
      </c>
      <c r="G26" s="75"/>
      <c r="H26" s="238"/>
    </row>
    <row r="27" spans="2:11">
      <c r="B27" s="8" t="s">
        <v>17</v>
      </c>
      <c r="C27" s="9" t="s">
        <v>108</v>
      </c>
      <c r="D27" s="322">
        <v>-146364.09000000003</v>
      </c>
      <c r="E27" s="270">
        <v>-171251.86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3505.97</v>
      </c>
      <c r="E28" s="271">
        <v>3086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3505.97</v>
      </c>
      <c r="E29" s="272">
        <v>3086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149870.06000000003</v>
      </c>
      <c r="E32" s="271">
        <v>174337.86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88292.72</v>
      </c>
      <c r="E33" s="272">
        <v>164060.34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44124.800000000003</v>
      </c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-260.69</v>
      </c>
      <c r="E35" s="272">
        <v>979.91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12050.28</v>
      </c>
      <c r="E37" s="272">
        <v>9297.61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5662.95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21055.97</v>
      </c>
      <c r="E40" s="274">
        <v>-5869.69</v>
      </c>
      <c r="G40" s="75"/>
    </row>
    <row r="41" spans="2:10" ht="13.5" thickBot="1">
      <c r="B41" s="101" t="s">
        <v>37</v>
      </c>
      <c r="C41" s="102" t="s">
        <v>38</v>
      </c>
      <c r="D41" s="326">
        <v>1437473.74</v>
      </c>
      <c r="E41" s="150">
        <f>E26+E27+E40</f>
        <v>1132744.7000000002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8963.9891000000007</v>
      </c>
      <c r="E47" s="151">
        <v>7420.9180999999999</v>
      </c>
      <c r="G47" s="72"/>
    </row>
    <row r="48" spans="2:10">
      <c r="B48" s="196" t="s">
        <v>6</v>
      </c>
      <c r="C48" s="197" t="s">
        <v>41</v>
      </c>
      <c r="D48" s="330">
        <v>8130.9674999999997</v>
      </c>
      <c r="E48" s="374">
        <v>6452.1799000000001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174.34</v>
      </c>
      <c r="E50" s="151">
        <v>176.51</v>
      </c>
      <c r="G50" s="182"/>
    </row>
    <row r="51" spans="2:7">
      <c r="B51" s="194" t="s">
        <v>6</v>
      </c>
      <c r="C51" s="195" t="s">
        <v>111</v>
      </c>
      <c r="D51" s="330">
        <v>174.34</v>
      </c>
      <c r="E51" s="151">
        <v>174.58</v>
      </c>
      <c r="G51" s="182"/>
    </row>
    <row r="52" spans="2:7">
      <c r="B52" s="194" t="s">
        <v>8</v>
      </c>
      <c r="C52" s="195" t="s">
        <v>112</v>
      </c>
      <c r="D52" s="330">
        <v>176.79</v>
      </c>
      <c r="E52" s="151">
        <v>177.13</v>
      </c>
    </row>
    <row r="53" spans="2:7" ht="13.5" customHeight="1" thickBot="1">
      <c r="B53" s="198" t="s">
        <v>9</v>
      </c>
      <c r="C53" s="199" t="s">
        <v>41</v>
      </c>
      <c r="D53" s="328">
        <v>176.79</v>
      </c>
      <c r="E53" s="375">
        <v>175.56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1132744.7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1132744.7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1132744.7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1132744.7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 customHeight="1">
      <c r="B6" s="398" t="s">
        <v>147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 customHeight="1">
      <c r="B8" s="400" t="s">
        <v>18</v>
      </c>
      <c r="C8" s="400"/>
      <c r="D8" s="400"/>
      <c r="E8" s="400"/>
    </row>
    <row r="9" spans="2:12" ht="16.5" customHeight="1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201929.27</v>
      </c>
      <c r="E11" s="240">
        <f>SUM(E12:E14)</f>
        <v>161608.76999999999</v>
      </c>
    </row>
    <row r="12" spans="2:12">
      <c r="B12" s="183" t="s">
        <v>4</v>
      </c>
      <c r="C12" s="184" t="s">
        <v>5</v>
      </c>
      <c r="D12" s="289">
        <v>201929.27</v>
      </c>
      <c r="E12" s="245">
        <v>161608.76999999999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customHeight="1" thickBot="1">
      <c r="B21" s="404" t="s">
        <v>107</v>
      </c>
      <c r="C21" s="416"/>
      <c r="D21" s="294">
        <v>201929.27</v>
      </c>
      <c r="E21" s="150">
        <f>E11-E17</f>
        <v>161608.76999999999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 customHeight="1">
      <c r="B23" s="400" t="s">
        <v>101</v>
      </c>
      <c r="C23" s="400"/>
      <c r="D23" s="400"/>
      <c r="E23" s="400"/>
      <c r="G23" s="72"/>
    </row>
    <row r="24" spans="2:11" ht="15.75" customHeight="1" thickBot="1">
      <c r="B24" s="399" t="s">
        <v>102</v>
      </c>
      <c r="C24" s="399"/>
      <c r="D24" s="399"/>
      <c r="E24" s="399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213098.23</v>
      </c>
      <c r="E26" s="235">
        <f>D21</f>
        <v>201929.27</v>
      </c>
      <c r="G26" s="75"/>
    </row>
    <row r="27" spans="2:11">
      <c r="B27" s="8" t="s">
        <v>17</v>
      </c>
      <c r="C27" s="9" t="s">
        <v>108</v>
      </c>
      <c r="D27" s="322">
        <v>-3120.21</v>
      </c>
      <c r="E27" s="270">
        <v>-1315.38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1161.1600000000001</v>
      </c>
      <c r="E28" s="271">
        <v>458.67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1161.1600000000001</v>
      </c>
      <c r="E29" s="272">
        <v>458.67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4281.37</v>
      </c>
      <c r="E32" s="271">
        <v>1774.0500000000002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2034.03</v>
      </c>
      <c r="E33" s="272"/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152.96</v>
      </c>
      <c r="E35" s="272">
        <v>156.86000000000001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2094.38</v>
      </c>
      <c r="E37" s="272">
        <v>1617.19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36767.24</v>
      </c>
      <c r="E40" s="274">
        <v>-39005.120000000003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246745.26</v>
      </c>
      <c r="E41" s="150">
        <f>E26+E27+E40</f>
        <v>161608.76999999999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 customHeight="1">
      <c r="B43" s="401" t="s">
        <v>60</v>
      </c>
      <c r="C43" s="401"/>
      <c r="D43" s="401"/>
      <c r="E43" s="401"/>
      <c r="G43" s="72"/>
    </row>
    <row r="44" spans="2:10" ht="18" customHeight="1" thickBot="1">
      <c r="B44" s="399" t="s">
        <v>118</v>
      </c>
      <c r="C44" s="399"/>
      <c r="D44" s="399"/>
      <c r="E44" s="399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1752.885</v>
      </c>
      <c r="E47" s="304">
        <v>1453.4604999999999</v>
      </c>
      <c r="G47" s="72"/>
    </row>
    <row r="48" spans="2:10">
      <c r="B48" s="196" t="s">
        <v>6</v>
      </c>
      <c r="C48" s="197" t="s">
        <v>41</v>
      </c>
      <c r="D48" s="330">
        <v>1728.5132000000001</v>
      </c>
      <c r="E48" s="376">
        <v>1442.8065999999999</v>
      </c>
      <c r="G48" s="72"/>
    </row>
    <row r="49" spans="2:7">
      <c r="B49" s="122" t="s">
        <v>23</v>
      </c>
      <c r="C49" s="126" t="s">
        <v>110</v>
      </c>
      <c r="D49" s="331"/>
      <c r="E49" s="305"/>
    </row>
    <row r="50" spans="2:7">
      <c r="B50" s="194" t="s">
        <v>4</v>
      </c>
      <c r="C50" s="195" t="s">
        <v>40</v>
      </c>
      <c r="D50" s="330">
        <v>121.57</v>
      </c>
      <c r="E50" s="306">
        <v>138.93</v>
      </c>
      <c r="G50" s="182"/>
    </row>
    <row r="51" spans="2:7">
      <c r="B51" s="194" t="s">
        <v>6</v>
      </c>
      <c r="C51" s="195" t="s">
        <v>111</v>
      </c>
      <c r="D51" s="330">
        <v>121.57</v>
      </c>
      <c r="E51" s="306">
        <v>109.21000000000001</v>
      </c>
      <c r="G51" s="182"/>
    </row>
    <row r="52" spans="2:7">
      <c r="B52" s="194" t="s">
        <v>8</v>
      </c>
      <c r="C52" s="195" t="s">
        <v>112</v>
      </c>
      <c r="D52" s="330">
        <v>143.97999999999999</v>
      </c>
      <c r="E52" s="306">
        <v>142.61000000000001</v>
      </c>
    </row>
    <row r="53" spans="2:7" ht="12.75" customHeight="1" thickBot="1">
      <c r="B53" s="198" t="s">
        <v>9</v>
      </c>
      <c r="C53" s="199" t="s">
        <v>41</v>
      </c>
      <c r="D53" s="328">
        <v>142.75</v>
      </c>
      <c r="E53" s="375">
        <v>112.01</v>
      </c>
    </row>
    <row r="54" spans="2:7">
      <c r="B54" s="111"/>
      <c r="C54" s="112"/>
      <c r="D54" s="113"/>
      <c r="E54" s="113"/>
    </row>
    <row r="55" spans="2:7" ht="13.5" customHeight="1">
      <c r="B55" s="401" t="s">
        <v>62</v>
      </c>
      <c r="C55" s="401"/>
      <c r="D55" s="401"/>
      <c r="E55" s="401"/>
    </row>
    <row r="56" spans="2:7" ht="14.25" customHeight="1" thickBot="1">
      <c r="B56" s="399" t="s">
        <v>113</v>
      </c>
      <c r="C56" s="399"/>
      <c r="D56" s="399"/>
      <c r="E56" s="399"/>
    </row>
    <row r="57" spans="2:7" ht="23.25" customHeight="1" thickBot="1">
      <c r="B57" s="414" t="s">
        <v>42</v>
      </c>
      <c r="C57" s="41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161608.76999999999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161608.76999999999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161608.76999999999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161608.76999999999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148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300026.65000000002</v>
      </c>
      <c r="E11" s="240">
        <f>SUM(E12:E14)</f>
        <v>208217.32</v>
      </c>
    </row>
    <row r="12" spans="2:12">
      <c r="B12" s="108" t="s">
        <v>4</v>
      </c>
      <c r="C12" s="5" t="s">
        <v>5</v>
      </c>
      <c r="D12" s="289">
        <v>300026.65000000002</v>
      </c>
      <c r="E12" s="245">
        <v>208217.32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2">
      <c r="B17" s="8" t="s">
        <v>13</v>
      </c>
      <c r="C17" s="10" t="s">
        <v>65</v>
      </c>
      <c r="D17" s="292"/>
      <c r="E17" s="248"/>
    </row>
    <row r="18" spans="2:12">
      <c r="B18" s="108" t="s">
        <v>4</v>
      </c>
      <c r="C18" s="5" t="s">
        <v>11</v>
      </c>
      <c r="D18" s="291"/>
      <c r="E18" s="247"/>
    </row>
    <row r="19" spans="2:12" ht="15" customHeight="1">
      <c r="B19" s="108" t="s">
        <v>6</v>
      </c>
      <c r="C19" s="68" t="s">
        <v>105</v>
      </c>
      <c r="D19" s="290"/>
      <c r="E19" s="246"/>
    </row>
    <row r="20" spans="2:12" ht="13.5" thickBot="1">
      <c r="B20" s="110" t="s">
        <v>8</v>
      </c>
      <c r="C20" s="69" t="s">
        <v>14</v>
      </c>
      <c r="D20" s="293"/>
      <c r="E20" s="241"/>
    </row>
    <row r="21" spans="2:12" ht="13.5" thickBot="1">
      <c r="B21" s="407" t="s">
        <v>107</v>
      </c>
      <c r="C21" s="408"/>
      <c r="D21" s="294">
        <v>300026.65000000002</v>
      </c>
      <c r="E21" s="150">
        <f>E11-E17</f>
        <v>208217.32</v>
      </c>
      <c r="F21" s="78"/>
      <c r="G21" s="78"/>
      <c r="H21" s="170"/>
      <c r="J21" s="228"/>
      <c r="K21" s="170"/>
      <c r="L21" s="182"/>
    </row>
    <row r="22" spans="2:12">
      <c r="B22" s="3"/>
      <c r="C22" s="6"/>
      <c r="D22" s="7"/>
      <c r="E22" s="7"/>
      <c r="G22" s="72"/>
    </row>
    <row r="23" spans="2:12" ht="13.5">
      <c r="B23" s="400" t="s">
        <v>101</v>
      </c>
      <c r="C23" s="412"/>
      <c r="D23" s="412"/>
      <c r="E23" s="412"/>
      <c r="G23" s="72"/>
    </row>
    <row r="24" spans="2:12" ht="15.75" customHeight="1" thickBot="1">
      <c r="B24" s="399" t="s">
        <v>102</v>
      </c>
      <c r="C24" s="413"/>
      <c r="D24" s="413"/>
      <c r="E24" s="413"/>
    </row>
    <row r="25" spans="2:12" ht="13.5" thickBot="1">
      <c r="B25" s="90"/>
      <c r="C25" s="4" t="s">
        <v>2</v>
      </c>
      <c r="D25" s="282" t="s">
        <v>246</v>
      </c>
      <c r="E25" s="253" t="s">
        <v>259</v>
      </c>
    </row>
    <row r="26" spans="2:12">
      <c r="B26" s="97" t="s">
        <v>15</v>
      </c>
      <c r="C26" s="98" t="s">
        <v>16</v>
      </c>
      <c r="D26" s="321">
        <v>296835.78000000003</v>
      </c>
      <c r="E26" s="235">
        <f>D21</f>
        <v>300026.65000000002</v>
      </c>
      <c r="G26" s="75"/>
    </row>
    <row r="27" spans="2:12">
      <c r="B27" s="8" t="s">
        <v>17</v>
      </c>
      <c r="C27" s="9" t="s">
        <v>108</v>
      </c>
      <c r="D27" s="322">
        <v>-21492.3</v>
      </c>
      <c r="E27" s="270">
        <v>-3689.28</v>
      </c>
      <c r="F27" s="72"/>
      <c r="G27" s="251"/>
      <c r="H27" s="250"/>
      <c r="I27" s="72"/>
      <c r="J27" s="75"/>
    </row>
    <row r="28" spans="2:12">
      <c r="B28" s="8" t="s">
        <v>18</v>
      </c>
      <c r="C28" s="9" t="s">
        <v>19</v>
      </c>
      <c r="D28" s="322">
        <v>79826.19</v>
      </c>
      <c r="E28" s="271">
        <v>3332.61</v>
      </c>
      <c r="F28" s="72"/>
      <c r="G28" s="250"/>
      <c r="H28" s="250"/>
      <c r="I28" s="72"/>
      <c r="J28" s="75"/>
    </row>
    <row r="29" spans="2:12">
      <c r="B29" s="106" t="s">
        <v>4</v>
      </c>
      <c r="C29" s="5" t="s">
        <v>20</v>
      </c>
      <c r="D29" s="323">
        <v>3449.79</v>
      </c>
      <c r="E29" s="272">
        <v>3332.61</v>
      </c>
      <c r="F29" s="72"/>
      <c r="G29" s="250"/>
      <c r="H29" s="250"/>
      <c r="I29" s="72"/>
      <c r="J29" s="75"/>
    </row>
    <row r="30" spans="2:12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2">
      <c r="B31" s="106" t="s">
        <v>8</v>
      </c>
      <c r="C31" s="5" t="s">
        <v>22</v>
      </c>
      <c r="D31" s="323">
        <v>76376.399999999994</v>
      </c>
      <c r="E31" s="272"/>
      <c r="F31" s="72"/>
      <c r="G31" s="250"/>
      <c r="H31" s="250"/>
      <c r="I31" s="72"/>
      <c r="J31" s="75"/>
    </row>
    <row r="32" spans="2:12">
      <c r="B32" s="94" t="s">
        <v>23</v>
      </c>
      <c r="C32" s="10" t="s">
        <v>24</v>
      </c>
      <c r="D32" s="322">
        <v>101318.48999999999</v>
      </c>
      <c r="E32" s="271">
        <v>7021.89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98627.79</v>
      </c>
      <c r="E33" s="272">
        <v>4955.79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249.41</v>
      </c>
      <c r="E35" s="272">
        <v>263.05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2441.29</v>
      </c>
      <c r="E37" s="272">
        <v>1803.05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74397.59</v>
      </c>
      <c r="E40" s="274">
        <v>-88120.05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349741.07000000007</v>
      </c>
      <c r="E41" s="150">
        <f>E26+E27+E40</f>
        <v>208217.32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1697.5625</v>
      </c>
      <c r="E47" s="151">
        <v>1457.9263000000001</v>
      </c>
      <c r="G47" s="72"/>
    </row>
    <row r="48" spans="2:10">
      <c r="B48" s="125" t="s">
        <v>6</v>
      </c>
      <c r="C48" s="21" t="s">
        <v>41</v>
      </c>
      <c r="D48" s="330">
        <v>1624.9643000000001</v>
      </c>
      <c r="E48" s="374">
        <v>1435.6845000000001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174.86</v>
      </c>
      <c r="E50" s="151">
        <v>205.79</v>
      </c>
      <c r="G50" s="182"/>
    </row>
    <row r="51" spans="2:7">
      <c r="B51" s="104" t="s">
        <v>6</v>
      </c>
      <c r="C51" s="14" t="s">
        <v>111</v>
      </c>
      <c r="D51" s="330">
        <v>174.86</v>
      </c>
      <c r="E51" s="151">
        <v>138.76</v>
      </c>
      <c r="G51" s="182"/>
    </row>
    <row r="52" spans="2:7">
      <c r="B52" s="104" t="s">
        <v>8</v>
      </c>
      <c r="C52" s="14" t="s">
        <v>112</v>
      </c>
      <c r="D52" s="330">
        <v>217.17</v>
      </c>
      <c r="E52" s="151">
        <v>209.9</v>
      </c>
    </row>
    <row r="53" spans="2:7" ht="13.5" customHeight="1" thickBot="1">
      <c r="B53" s="105" t="s">
        <v>9</v>
      </c>
      <c r="C53" s="16" t="s">
        <v>41</v>
      </c>
      <c r="D53" s="328">
        <v>215.23</v>
      </c>
      <c r="E53" s="375">
        <v>145.03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208217.32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208217.32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208217.32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208217.32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149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3074009.43</v>
      </c>
      <c r="E11" s="240">
        <f>SUM(E12:E14)</f>
        <v>2902256.16</v>
      </c>
    </row>
    <row r="12" spans="2:12">
      <c r="B12" s="183" t="s">
        <v>4</v>
      </c>
      <c r="C12" s="184" t="s">
        <v>5</v>
      </c>
      <c r="D12" s="289">
        <v>3074009.43</v>
      </c>
      <c r="E12" s="245">
        <v>2902256.16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3074009.43</v>
      </c>
      <c r="E21" s="150">
        <f>E11-E17</f>
        <v>2902256.16</v>
      </c>
      <c r="F21" s="78"/>
      <c r="G21" s="78"/>
      <c r="H21" s="78"/>
      <c r="J21" s="228"/>
      <c r="K21" s="170"/>
    </row>
    <row r="22" spans="2:11">
      <c r="B22" s="3"/>
      <c r="C22" s="6"/>
      <c r="D22" s="7"/>
      <c r="E22" s="7"/>
      <c r="G22" s="72"/>
      <c r="J22" s="281"/>
      <c r="K22" s="281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15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6303578.8099999996</v>
      </c>
      <c r="E26" s="235">
        <f>D21</f>
        <v>3074009.43</v>
      </c>
      <c r="G26" s="75"/>
    </row>
    <row r="27" spans="2:11">
      <c r="B27" s="8" t="s">
        <v>17</v>
      </c>
      <c r="C27" s="9" t="s">
        <v>108</v>
      </c>
      <c r="D27" s="322">
        <v>-2176615.06</v>
      </c>
      <c r="E27" s="270">
        <v>-116332.64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11359.95</v>
      </c>
      <c r="E28" s="271">
        <v>10027.550000000001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11359.95</v>
      </c>
      <c r="E29" s="272">
        <v>10027.550000000001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2187975.0099999998</v>
      </c>
      <c r="E32" s="271">
        <v>126360.19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2135243.15</v>
      </c>
      <c r="E33" s="272">
        <v>93430.58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8407.8700000000008</v>
      </c>
      <c r="E35" s="272">
        <v>9092.2000000000007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44288.99</v>
      </c>
      <c r="E37" s="272">
        <v>23837.41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35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21990.28</v>
      </c>
      <c r="E40" s="274">
        <v>-55420.63</v>
      </c>
      <c r="G40" s="75"/>
    </row>
    <row r="41" spans="2:10" ht="13.5" thickBot="1">
      <c r="B41" s="101" t="s">
        <v>37</v>
      </c>
      <c r="C41" s="102" t="s">
        <v>38</v>
      </c>
      <c r="D41" s="326">
        <v>4148954.0299999993</v>
      </c>
      <c r="E41" s="150">
        <f>E26+E27+E40</f>
        <v>2902256.16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39150.231699999997</v>
      </c>
      <c r="E47" s="151">
        <v>19541.0936</v>
      </c>
      <c r="G47" s="72"/>
    </row>
    <row r="48" spans="2:10">
      <c r="B48" s="125" t="s">
        <v>6</v>
      </c>
      <c r="C48" s="21" t="s">
        <v>41</v>
      </c>
      <c r="D48" s="330">
        <v>25728.351900000001</v>
      </c>
      <c r="E48" s="374">
        <v>18790.9107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161.01</v>
      </c>
      <c r="E50" s="151">
        <v>157.31</v>
      </c>
      <c r="G50" s="182"/>
    </row>
    <row r="51" spans="2:7">
      <c r="B51" s="104" t="s">
        <v>6</v>
      </c>
      <c r="C51" s="14" t="s">
        <v>111</v>
      </c>
      <c r="D51" s="330">
        <v>160.74</v>
      </c>
      <c r="E51" s="151">
        <v>153.04</v>
      </c>
      <c r="G51" s="182"/>
    </row>
    <row r="52" spans="2:7">
      <c r="B52" s="104" t="s">
        <v>8</v>
      </c>
      <c r="C52" s="14" t="s">
        <v>112</v>
      </c>
      <c r="D52" s="330">
        <v>162.46</v>
      </c>
      <c r="E52" s="151">
        <v>158.25</v>
      </c>
    </row>
    <row r="53" spans="2:7" ht="12.75" customHeight="1" thickBot="1">
      <c r="B53" s="105" t="s">
        <v>9</v>
      </c>
      <c r="C53" s="16" t="s">
        <v>41</v>
      </c>
      <c r="D53" s="328">
        <v>161.26</v>
      </c>
      <c r="E53" s="375">
        <v>154.44999999999999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2902256.16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2902256.16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2902256.16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2902256.16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7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150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8730743.9499999993</v>
      </c>
      <c r="E11" s="240">
        <f>SUM(E12:E14)</f>
        <v>6664768.2400000002</v>
      </c>
    </row>
    <row r="12" spans="2:12">
      <c r="B12" s="108" t="s">
        <v>4</v>
      </c>
      <c r="C12" s="5" t="s">
        <v>5</v>
      </c>
      <c r="D12" s="289">
        <v>8730743.9499999993</v>
      </c>
      <c r="E12" s="245">
        <v>6664768.2400000002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8730743.9499999993</v>
      </c>
      <c r="E21" s="150">
        <f>E11-E17</f>
        <v>6664768.2400000002</v>
      </c>
      <c r="F21" s="78"/>
      <c r="G21" s="78"/>
      <c r="H21" s="171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12172927.93</v>
      </c>
      <c r="E26" s="235">
        <f>D21</f>
        <v>8730743.9499999993</v>
      </c>
      <c r="G26" s="75"/>
      <c r="H26" s="238"/>
    </row>
    <row r="27" spans="2:11">
      <c r="B27" s="8" t="s">
        <v>17</v>
      </c>
      <c r="C27" s="9" t="s">
        <v>108</v>
      </c>
      <c r="D27" s="322">
        <v>-1764073.75</v>
      </c>
      <c r="E27" s="270">
        <v>-1333640.4500000002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76037.210000000006</v>
      </c>
      <c r="E28" s="271">
        <v>28770.98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76037.210000000006</v>
      </c>
      <c r="E31" s="272">
        <v>28770.98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1840110.96</v>
      </c>
      <c r="E32" s="271">
        <v>1362411.4300000002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1273015.06</v>
      </c>
      <c r="E33" s="272">
        <v>592972.73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>
        <v>277616.95</v>
      </c>
      <c r="E34" s="272">
        <v>412676.82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8702.0300000000007</v>
      </c>
      <c r="E35" s="272">
        <v>73506.430000000008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105004.15</v>
      </c>
      <c r="E37" s="272">
        <v>76052.08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175772.77</v>
      </c>
      <c r="E39" s="273">
        <v>207203.37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-139114.5</v>
      </c>
      <c r="E40" s="274">
        <v>-732335.26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10269739.68</v>
      </c>
      <c r="E41" s="150">
        <f>E26+E27+E40</f>
        <v>6664768.2399999993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161"/>
      <c r="H45" s="161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77687.969400000002</v>
      </c>
      <c r="E47" s="151">
        <v>62689.336900000002</v>
      </c>
      <c r="G47" s="72"/>
    </row>
    <row r="48" spans="2:10">
      <c r="B48" s="125" t="s">
        <v>6</v>
      </c>
      <c r="C48" s="21" t="s">
        <v>41</v>
      </c>
      <c r="D48" s="330">
        <v>66397.748000000007</v>
      </c>
      <c r="E48" s="374">
        <v>52256.297999999995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156.69</v>
      </c>
      <c r="E50" s="151">
        <v>139.27000000000001</v>
      </c>
      <c r="G50" s="182"/>
    </row>
    <row r="51" spans="2:7">
      <c r="B51" s="104" t="s">
        <v>6</v>
      </c>
      <c r="C51" s="14" t="s">
        <v>111</v>
      </c>
      <c r="D51" s="330">
        <v>153.81</v>
      </c>
      <c r="E51" s="151">
        <v>122.22</v>
      </c>
      <c r="G51" s="182"/>
    </row>
    <row r="52" spans="2:7">
      <c r="B52" s="104" t="s">
        <v>8</v>
      </c>
      <c r="C52" s="14" t="s">
        <v>112</v>
      </c>
      <c r="D52" s="330">
        <v>157.69</v>
      </c>
      <c r="E52" s="151">
        <v>139.87</v>
      </c>
    </row>
    <row r="53" spans="2:7" ht="12.75" customHeight="1" thickBot="1">
      <c r="B53" s="105" t="s">
        <v>9</v>
      </c>
      <c r="C53" s="16" t="s">
        <v>41</v>
      </c>
      <c r="D53" s="328">
        <v>154.66999999999999</v>
      </c>
      <c r="E53" s="375">
        <v>127.54</v>
      </c>
      <c r="G53" s="154"/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6664768.2400000002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6664768.2400000002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6664768.2400000002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6664768.2400000002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" customWidth="1"/>
    <col min="11" max="11" width="10.85546875" customWidth="1"/>
    <col min="12" max="12" width="12.42578125" bestFit="1" customWidth="1"/>
    <col min="14" max="14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136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64" t="s">
        <v>256</v>
      </c>
      <c r="E10" s="263" t="s">
        <v>259</v>
      </c>
      <c r="G10" s="72"/>
    </row>
    <row r="11" spans="2:12">
      <c r="B11" s="92" t="s">
        <v>3</v>
      </c>
      <c r="C11" s="130" t="s">
        <v>106</v>
      </c>
      <c r="D11" s="288">
        <v>79814185.329999998</v>
      </c>
      <c r="E11" s="240">
        <f>SUM(E12:E14)</f>
        <v>75943360.609999999</v>
      </c>
      <c r="H11" s="72"/>
    </row>
    <row r="12" spans="2:12">
      <c r="B12" s="183" t="s">
        <v>4</v>
      </c>
      <c r="C12" s="184" t="s">
        <v>5</v>
      </c>
      <c r="D12" s="289">
        <v>79769721.159999996</v>
      </c>
      <c r="E12" s="245">
        <f>77362291.45+130222.81-1549153.65</f>
        <v>75943360.609999999</v>
      </c>
      <c r="G12" s="72"/>
      <c r="H12" s="72"/>
    </row>
    <row r="13" spans="2:12">
      <c r="B13" s="183" t="s">
        <v>6</v>
      </c>
      <c r="C13" s="185" t="s">
        <v>7</v>
      </c>
      <c r="D13" s="290">
        <v>11.24</v>
      </c>
      <c r="E13" s="246"/>
      <c r="H13" s="72"/>
    </row>
    <row r="14" spans="2:12">
      <c r="B14" s="183" t="s">
        <v>8</v>
      </c>
      <c r="C14" s="185" t="s">
        <v>10</v>
      </c>
      <c r="D14" s="290">
        <v>44452.93</v>
      </c>
      <c r="E14" s="246"/>
      <c r="H14" s="72"/>
    </row>
    <row r="15" spans="2:12">
      <c r="B15" s="183" t="s">
        <v>103</v>
      </c>
      <c r="C15" s="185" t="s">
        <v>11</v>
      </c>
      <c r="D15" s="290">
        <v>44452.93</v>
      </c>
      <c r="E15" s="246"/>
      <c r="H15" s="72"/>
    </row>
    <row r="16" spans="2:12">
      <c r="B16" s="186" t="s">
        <v>104</v>
      </c>
      <c r="C16" s="187" t="s">
        <v>12</v>
      </c>
      <c r="D16" s="291"/>
      <c r="E16" s="247"/>
      <c r="H16" s="72"/>
    </row>
    <row r="17" spans="2:14">
      <c r="B17" s="8" t="s">
        <v>13</v>
      </c>
      <c r="C17" s="10" t="s">
        <v>65</v>
      </c>
      <c r="D17" s="292">
        <v>103918.45</v>
      </c>
      <c r="E17" s="248">
        <f>E18</f>
        <v>343295.28</v>
      </c>
    </row>
    <row r="18" spans="2:14">
      <c r="B18" s="183" t="s">
        <v>4</v>
      </c>
      <c r="C18" s="184" t="s">
        <v>11</v>
      </c>
      <c r="D18" s="291">
        <v>103918.45</v>
      </c>
      <c r="E18" s="247">
        <v>343295.28</v>
      </c>
    </row>
    <row r="19" spans="2:14" ht="15" customHeight="1">
      <c r="B19" s="183" t="s">
        <v>6</v>
      </c>
      <c r="C19" s="185" t="s">
        <v>105</v>
      </c>
      <c r="D19" s="290"/>
      <c r="E19" s="246"/>
    </row>
    <row r="20" spans="2:14" ht="13.5" customHeight="1" thickBot="1">
      <c r="B20" s="188" t="s">
        <v>8</v>
      </c>
      <c r="C20" s="189" t="s">
        <v>14</v>
      </c>
      <c r="D20" s="293"/>
      <c r="E20" s="241"/>
      <c r="N20" s="72"/>
    </row>
    <row r="21" spans="2:14" ht="13.5" thickBot="1">
      <c r="B21" s="407" t="s">
        <v>107</v>
      </c>
      <c r="C21" s="408"/>
      <c r="D21" s="294">
        <v>79710266.879999995</v>
      </c>
      <c r="E21" s="150">
        <f>E11-E17</f>
        <v>75600065.329999998</v>
      </c>
      <c r="F21" s="78"/>
      <c r="G21" s="78"/>
      <c r="H21" s="170"/>
      <c r="J21" s="228"/>
      <c r="K21" s="170"/>
    </row>
    <row r="22" spans="2:14">
      <c r="B22" s="3"/>
      <c r="C22" s="6"/>
      <c r="D22" s="7"/>
      <c r="E22" s="7"/>
      <c r="G22" s="72"/>
    </row>
    <row r="23" spans="2:14" ht="13.5">
      <c r="B23" s="400" t="s">
        <v>101</v>
      </c>
      <c r="C23" s="409"/>
      <c r="D23" s="409"/>
      <c r="E23" s="409"/>
      <c r="G23" s="72"/>
    </row>
    <row r="24" spans="2:14" ht="15.75" customHeight="1" thickBot="1">
      <c r="B24" s="399" t="s">
        <v>102</v>
      </c>
      <c r="C24" s="410"/>
      <c r="D24" s="410"/>
      <c r="E24" s="410"/>
    </row>
    <row r="25" spans="2:14" ht="13.5" thickBot="1">
      <c r="B25" s="344"/>
      <c r="C25" s="190" t="s">
        <v>2</v>
      </c>
      <c r="D25" s="282" t="s">
        <v>246</v>
      </c>
      <c r="E25" s="253" t="s">
        <v>259</v>
      </c>
    </row>
    <row r="26" spans="2:14">
      <c r="B26" s="97" t="s">
        <v>15</v>
      </c>
      <c r="C26" s="98" t="s">
        <v>16</v>
      </c>
      <c r="D26" s="321">
        <v>72599858.220000014</v>
      </c>
      <c r="E26" s="235">
        <f>D21</f>
        <v>79710266.879999995</v>
      </c>
      <c r="G26" s="75"/>
    </row>
    <row r="27" spans="2:14">
      <c r="B27" s="8" t="s">
        <v>17</v>
      </c>
      <c r="C27" s="9" t="s">
        <v>108</v>
      </c>
      <c r="D27" s="322">
        <v>2324385.0700000003</v>
      </c>
      <c r="E27" s="332">
        <v>-3306207.3499999996</v>
      </c>
      <c r="F27" s="72"/>
      <c r="G27" s="155"/>
      <c r="H27" s="250"/>
      <c r="I27" s="250"/>
      <c r="J27" s="217"/>
    </row>
    <row r="28" spans="2:14">
      <c r="B28" s="8" t="s">
        <v>18</v>
      </c>
      <c r="C28" s="9" t="s">
        <v>19</v>
      </c>
      <c r="D28" s="322">
        <v>9661059.9800000004</v>
      </c>
      <c r="E28" s="332">
        <v>8017100.8599999994</v>
      </c>
      <c r="F28" s="72"/>
      <c r="G28" s="72"/>
      <c r="H28" s="250"/>
      <c r="I28" s="250"/>
      <c r="J28" s="217"/>
    </row>
    <row r="29" spans="2:14">
      <c r="B29" s="191" t="s">
        <v>4</v>
      </c>
      <c r="C29" s="184" t="s">
        <v>20</v>
      </c>
      <c r="D29" s="323">
        <v>7439638.1699999999</v>
      </c>
      <c r="E29" s="333">
        <v>5632571.5</v>
      </c>
      <c r="F29" s="72"/>
      <c r="G29" s="72"/>
      <c r="H29" s="250"/>
      <c r="I29" s="250"/>
      <c r="J29" s="217"/>
    </row>
    <row r="30" spans="2:14">
      <c r="B30" s="191" t="s">
        <v>6</v>
      </c>
      <c r="C30" s="184" t="s">
        <v>21</v>
      </c>
      <c r="D30" s="323"/>
      <c r="E30" s="333"/>
      <c r="F30" s="72"/>
      <c r="G30" s="72"/>
      <c r="H30" s="250"/>
      <c r="I30" s="250"/>
      <c r="J30" s="217"/>
    </row>
    <row r="31" spans="2:14">
      <c r="B31" s="191" t="s">
        <v>8</v>
      </c>
      <c r="C31" s="184" t="s">
        <v>22</v>
      </c>
      <c r="D31" s="323">
        <v>2221421.81</v>
      </c>
      <c r="E31" s="333">
        <v>2384529.36</v>
      </c>
      <c r="F31" s="72"/>
      <c r="G31" s="72"/>
      <c r="H31" s="250"/>
      <c r="I31" s="250"/>
      <c r="J31" s="217"/>
    </row>
    <row r="32" spans="2:14">
      <c r="B32" s="94" t="s">
        <v>23</v>
      </c>
      <c r="C32" s="10" t="s">
        <v>24</v>
      </c>
      <c r="D32" s="322">
        <v>7336674.9100000001</v>
      </c>
      <c r="E32" s="332">
        <v>11323308.209999999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3954582.74</v>
      </c>
      <c r="E33" s="333">
        <v>7443450.0999999996</v>
      </c>
      <c r="F33" s="72"/>
      <c r="G33" s="72"/>
      <c r="H33" s="250"/>
      <c r="I33" s="250"/>
      <c r="J33" s="217"/>
    </row>
    <row r="34" spans="2:10">
      <c r="B34" s="191" t="s">
        <v>6</v>
      </c>
      <c r="C34" s="184" t="s">
        <v>26</v>
      </c>
      <c r="D34" s="323">
        <v>378957.93</v>
      </c>
      <c r="E34" s="333">
        <v>83431.430000000008</v>
      </c>
      <c r="F34" s="72"/>
      <c r="G34" s="72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559795.49</v>
      </c>
      <c r="E35" s="333">
        <v>586881.07000000007</v>
      </c>
      <c r="F35" s="72"/>
      <c r="G35" s="72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333"/>
      <c r="F36" s="72"/>
      <c r="G36" s="72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333"/>
      <c r="F37" s="72"/>
      <c r="G37" s="72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333"/>
      <c r="F38" s="72"/>
      <c r="G38" s="72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2443338.75</v>
      </c>
      <c r="E39" s="333">
        <v>3209545.61</v>
      </c>
      <c r="F39" s="72"/>
      <c r="G39" s="72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641339.9</v>
      </c>
      <c r="E40" s="274">
        <v>-803994.2</v>
      </c>
      <c r="G40" s="75"/>
      <c r="H40" s="238"/>
      <c r="I40" s="155"/>
    </row>
    <row r="41" spans="2:10" ht="13.5" thickBot="1">
      <c r="B41" s="101" t="s">
        <v>37</v>
      </c>
      <c r="C41" s="102" t="s">
        <v>38</v>
      </c>
      <c r="D41" s="326">
        <v>75565583.190000013</v>
      </c>
      <c r="E41" s="150">
        <f>E26+E27+E40</f>
        <v>75600065.329999998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.7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1558649.7688</v>
      </c>
      <c r="E47" s="298">
        <v>1709035.2053</v>
      </c>
      <c r="G47" s="154"/>
    </row>
    <row r="48" spans="2:10">
      <c r="B48" s="196" t="s">
        <v>6</v>
      </c>
      <c r="C48" s="197" t="s">
        <v>41</v>
      </c>
      <c r="D48" s="330">
        <v>1608670.7582</v>
      </c>
      <c r="E48" s="327">
        <v>1637292.9312</v>
      </c>
      <c r="G48" s="260"/>
      <c r="H48" s="260"/>
      <c r="J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46.578700000000005</v>
      </c>
      <c r="E50" s="298">
        <v>46.640500000000003</v>
      </c>
      <c r="G50" s="218"/>
    </row>
    <row r="51" spans="2:7">
      <c r="B51" s="194" t="s">
        <v>6</v>
      </c>
      <c r="C51" s="195" t="s">
        <v>111</v>
      </c>
      <c r="D51" s="330">
        <v>46.578699999999998</v>
      </c>
      <c r="E51" s="298">
        <v>45.959800000000001</v>
      </c>
      <c r="G51" s="182"/>
    </row>
    <row r="52" spans="2:7">
      <c r="B52" s="194" t="s">
        <v>8</v>
      </c>
      <c r="C52" s="195" t="s">
        <v>112</v>
      </c>
      <c r="D52" s="330">
        <v>46.979900000000001</v>
      </c>
      <c r="E52" s="298">
        <v>46.729800000000004</v>
      </c>
    </row>
    <row r="53" spans="2:7" ht="13.5" customHeight="1" thickBot="1">
      <c r="B53" s="198" t="s">
        <v>9</v>
      </c>
      <c r="C53" s="199" t="s">
        <v>41</v>
      </c>
      <c r="D53" s="328">
        <v>46.9739</v>
      </c>
      <c r="E53" s="361">
        <v>46.1738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75943360.609999999</v>
      </c>
      <c r="E58" s="30">
        <f>D58/E21</f>
        <v>1.0045409389330748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5.5">
      <c r="B60" s="13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  <c r="G62" s="72"/>
    </row>
    <row r="63" spans="2:7">
      <c r="B63" s="13" t="s">
        <v>29</v>
      </c>
      <c r="C63" s="14" t="s">
        <v>48</v>
      </c>
      <c r="D63" s="79">
        <v>0</v>
      </c>
      <c r="E63" s="80">
        <v>0</v>
      </c>
      <c r="G63" s="72"/>
    </row>
    <row r="64" spans="2:7">
      <c r="B64" s="20" t="s">
        <v>31</v>
      </c>
      <c r="C64" s="21" t="s">
        <v>49</v>
      </c>
      <c r="D64" s="334">
        <f>77362291.45-1549153.65</f>
        <v>75813137.799999997</v>
      </c>
      <c r="E64" s="82">
        <f>D64/E21</f>
        <v>1.0028184164797995</v>
      </c>
    </row>
    <row r="65" spans="2:5">
      <c r="B65" s="20" t="s">
        <v>33</v>
      </c>
      <c r="C65" s="21" t="s">
        <v>115</v>
      </c>
      <c r="D65" s="81">
        <v>0</v>
      </c>
      <c r="E65" s="82">
        <v>0</v>
      </c>
    </row>
    <row r="66" spans="2:5">
      <c r="B66" s="20" t="s">
        <v>50</v>
      </c>
      <c r="C66" s="21" t="s">
        <v>51</v>
      </c>
      <c r="D66" s="81">
        <v>0</v>
      </c>
      <c r="E66" s="82">
        <v>0</v>
      </c>
    </row>
    <row r="67" spans="2:5">
      <c r="B67" s="13" t="s">
        <v>52</v>
      </c>
      <c r="C67" s="14" t="s">
        <v>53</v>
      </c>
      <c r="D67" s="79">
        <v>0</v>
      </c>
      <c r="E67" s="80">
        <v>0</v>
      </c>
    </row>
    <row r="68" spans="2:5">
      <c r="B68" s="13" t="s">
        <v>54</v>
      </c>
      <c r="C68" s="14" t="s">
        <v>55</v>
      </c>
      <c r="D68" s="79">
        <v>0</v>
      </c>
      <c r="E68" s="80">
        <v>0</v>
      </c>
    </row>
    <row r="69" spans="2:5">
      <c r="B69" s="13" t="s">
        <v>56</v>
      </c>
      <c r="C69" s="14" t="s">
        <v>57</v>
      </c>
      <c r="D69" s="329">
        <v>130222.81</v>
      </c>
      <c r="E69" s="80">
        <f>D69/E21</f>
        <v>1.7225224532752398E-3</v>
      </c>
    </row>
    <row r="70" spans="2:5">
      <c r="B70" s="114" t="s">
        <v>58</v>
      </c>
      <c r="C70" s="115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5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22" t="s">
        <v>62</v>
      </c>
      <c r="C73" s="23" t="s">
        <v>65</v>
      </c>
      <c r="D73" s="24">
        <f>E17</f>
        <v>343295.28</v>
      </c>
      <c r="E73" s="25">
        <f>D73/E21</f>
        <v>4.5409389330748617E-3</v>
      </c>
    </row>
    <row r="74" spans="2:5">
      <c r="B74" s="122" t="s">
        <v>64</v>
      </c>
      <c r="C74" s="123" t="s">
        <v>66</v>
      </c>
      <c r="D74" s="124">
        <f>D58++D71+D72-D73</f>
        <v>75600065.329999998</v>
      </c>
      <c r="E74" s="66">
        <f>E58+E72-E73</f>
        <v>1</v>
      </c>
    </row>
    <row r="75" spans="2:5">
      <c r="B75" s="13" t="s">
        <v>4</v>
      </c>
      <c r="C75" s="14" t="s">
        <v>67</v>
      </c>
      <c r="D75" s="79">
        <f>D74</f>
        <v>75600065.329999998</v>
      </c>
      <c r="E75" s="80">
        <f>E74</f>
        <v>1</v>
      </c>
    </row>
    <row r="76" spans="2:5">
      <c r="B76" s="13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9"/>
      <c r="C4" s="89"/>
      <c r="D4" s="149"/>
      <c r="E4" s="149"/>
      <c r="L4" s="182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151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120583.13</v>
      </c>
      <c r="E11" s="240">
        <f>SUM(E12:E14)</f>
        <v>88779.47</v>
      </c>
    </row>
    <row r="12" spans="2:12">
      <c r="B12" s="108" t="s">
        <v>4</v>
      </c>
      <c r="C12" s="5" t="s">
        <v>5</v>
      </c>
      <c r="D12" s="289">
        <v>120583.13</v>
      </c>
      <c r="E12" s="245">
        <v>88779.47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120583.13</v>
      </c>
      <c r="E21" s="150">
        <f>E11-E17</f>
        <v>88779.47</v>
      </c>
      <c r="F21" s="78"/>
      <c r="G21" s="78"/>
      <c r="H21" s="171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111468.7</v>
      </c>
      <c r="E26" s="235">
        <f>D21</f>
        <v>120583.13</v>
      </c>
      <c r="G26" s="75"/>
    </row>
    <row r="27" spans="2:11">
      <c r="B27" s="8" t="s">
        <v>17</v>
      </c>
      <c r="C27" s="9" t="s">
        <v>108</v>
      </c>
      <c r="D27" s="322">
        <v>-7372.0899999999992</v>
      </c>
      <c r="E27" s="270">
        <v>-2216.91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511.4</v>
      </c>
      <c r="E28" s="271">
        <v>127.80000000000001</v>
      </c>
      <c r="F28" s="72"/>
      <c r="G28" s="72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511.4</v>
      </c>
      <c r="E29" s="272">
        <v>119.99000000000001</v>
      </c>
      <c r="F29" s="72"/>
      <c r="G29" s="72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>
        <v>7.81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7883.4899999999989</v>
      </c>
      <c r="E32" s="271">
        <v>2344.71</v>
      </c>
      <c r="F32" s="72"/>
      <c r="G32" s="75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7216.44</v>
      </c>
      <c r="E33" s="272">
        <v>1808.24</v>
      </c>
      <c r="F33" s="72"/>
      <c r="G33" s="72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41.04</v>
      </c>
      <c r="E35" s="272">
        <v>30.5</v>
      </c>
      <c r="F35" s="72"/>
      <c r="G35" s="72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624.32000000000005</v>
      </c>
      <c r="E37" s="272">
        <v>505.97</v>
      </c>
      <c r="F37" s="72"/>
      <c r="G37" s="72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1.69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24099.35</v>
      </c>
      <c r="E40" s="274">
        <v>-29586.75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128195.95999999999</v>
      </c>
      <c r="E41" s="150">
        <f>E26+E27+E40</f>
        <v>88779.47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161"/>
      <c r="H46" s="161"/>
    </row>
    <row r="47" spans="2:10">
      <c r="B47" s="104" t="s">
        <v>4</v>
      </c>
      <c r="C47" s="14" t="s">
        <v>40</v>
      </c>
      <c r="D47" s="330">
        <v>1010.9623</v>
      </c>
      <c r="E47" s="151">
        <v>897.7971</v>
      </c>
      <c r="G47" s="72"/>
    </row>
    <row r="48" spans="2:10">
      <c r="B48" s="125" t="s">
        <v>6</v>
      </c>
      <c r="C48" s="21" t="s">
        <v>41</v>
      </c>
      <c r="D48" s="330">
        <v>954.33600000000001</v>
      </c>
      <c r="E48" s="374">
        <v>880.13750000000005</v>
      </c>
      <c r="G48" s="161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110.26</v>
      </c>
      <c r="E50" s="151">
        <v>134.31</v>
      </c>
      <c r="G50" s="182"/>
    </row>
    <row r="51" spans="2:7">
      <c r="B51" s="104" t="s">
        <v>6</v>
      </c>
      <c r="C51" s="14" t="s">
        <v>111</v>
      </c>
      <c r="D51" s="330">
        <v>110.26</v>
      </c>
      <c r="E51" s="151">
        <v>97.02</v>
      </c>
      <c r="G51" s="182"/>
    </row>
    <row r="52" spans="2:7">
      <c r="B52" s="104" t="s">
        <v>8</v>
      </c>
      <c r="C52" s="14" t="s">
        <v>112</v>
      </c>
      <c r="D52" s="330">
        <v>135.83000000000001</v>
      </c>
      <c r="E52" s="151">
        <v>138.46</v>
      </c>
    </row>
    <row r="53" spans="2:7" ht="13.5" customHeight="1" thickBot="1">
      <c r="B53" s="105" t="s">
        <v>9</v>
      </c>
      <c r="C53" s="16" t="s">
        <v>41</v>
      </c>
      <c r="D53" s="328">
        <v>134.33000000000001</v>
      </c>
      <c r="E53" s="375">
        <v>100.87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88779.47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88779.47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88779.47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88779.47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152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73225.41</v>
      </c>
      <c r="E11" s="240">
        <f>SUM(E12:E14)</f>
        <v>0</v>
      </c>
    </row>
    <row r="12" spans="2:12">
      <c r="B12" s="183" t="s">
        <v>4</v>
      </c>
      <c r="C12" s="184" t="s">
        <v>5</v>
      </c>
      <c r="D12" s="289">
        <v>73225.41</v>
      </c>
      <c r="E12" s="245">
        <v>0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73225.41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63971.34</v>
      </c>
      <c r="E26" s="235">
        <f>D21</f>
        <v>73225.41</v>
      </c>
      <c r="G26" s="75"/>
    </row>
    <row r="27" spans="2:11">
      <c r="B27" s="8" t="s">
        <v>17</v>
      </c>
      <c r="C27" s="9" t="s">
        <v>108</v>
      </c>
      <c r="D27" s="322">
        <v>-610.16999999999996</v>
      </c>
      <c r="E27" s="270">
        <v>-65521.140000000007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370.77000000000004</v>
      </c>
      <c r="F28" s="72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337.91</v>
      </c>
      <c r="F29" s="72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32.86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610.16999999999996</v>
      </c>
      <c r="E32" s="271">
        <v>65891.91</v>
      </c>
      <c r="F32" s="72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65503.6</v>
      </c>
      <c r="F33" s="72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48.85</v>
      </c>
      <c r="E35" s="272">
        <v>25.66</v>
      </c>
      <c r="F35" s="72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561.32000000000005</v>
      </c>
      <c r="E37" s="272">
        <v>362.65000000000003</v>
      </c>
      <c r="F37" s="72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7191.09</v>
      </c>
      <c r="E40" s="274">
        <v>-7704.27</v>
      </c>
      <c r="G40" s="75"/>
    </row>
    <row r="41" spans="2:10" ht="13.5" thickBot="1">
      <c r="B41" s="101" t="s">
        <v>37</v>
      </c>
      <c r="C41" s="102" t="s">
        <v>38</v>
      </c>
      <c r="D41" s="326">
        <v>70552.259999999995</v>
      </c>
      <c r="E41" s="150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408.52760000000001</v>
      </c>
      <c r="E47" s="151">
        <v>405.18709999999999</v>
      </c>
      <c r="G47" s="72"/>
    </row>
    <row r="48" spans="2:10">
      <c r="B48" s="196" t="s">
        <v>6</v>
      </c>
      <c r="C48" s="197" t="s">
        <v>41</v>
      </c>
      <c r="D48" s="330">
        <v>404.79809999999998</v>
      </c>
      <c r="E48" s="374" t="s">
        <v>120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156.59</v>
      </c>
      <c r="E50" s="151">
        <v>180.72</v>
      </c>
      <c r="G50" s="182"/>
    </row>
    <row r="51" spans="2:7">
      <c r="B51" s="194" t="s">
        <v>6</v>
      </c>
      <c r="C51" s="195" t="s">
        <v>111</v>
      </c>
      <c r="D51" s="330">
        <v>156.59</v>
      </c>
      <c r="E51" s="151">
        <v>134.91</v>
      </c>
      <c r="G51" s="182"/>
    </row>
    <row r="52" spans="2:7">
      <c r="B52" s="194" t="s">
        <v>8</v>
      </c>
      <c r="C52" s="195" t="s">
        <v>112</v>
      </c>
      <c r="D52" s="330">
        <v>174.47</v>
      </c>
      <c r="E52" s="151">
        <v>180.72</v>
      </c>
    </row>
    <row r="53" spans="2:7" ht="12.75" customHeight="1" thickBot="1">
      <c r="B53" s="198" t="s">
        <v>9</v>
      </c>
      <c r="C53" s="199" t="s">
        <v>41</v>
      </c>
      <c r="D53" s="328">
        <v>174.29</v>
      </c>
      <c r="E53" s="375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242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93951.88</v>
      </c>
      <c r="E11" s="240">
        <f>SUM(E12:E14)</f>
        <v>81353.94</v>
      </c>
    </row>
    <row r="12" spans="2:12">
      <c r="B12" s="108" t="s">
        <v>4</v>
      </c>
      <c r="C12" s="5" t="s">
        <v>5</v>
      </c>
      <c r="D12" s="289">
        <v>93951.88</v>
      </c>
      <c r="E12" s="245">
        <v>81353.94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93951.88</v>
      </c>
      <c r="E21" s="150">
        <f>E11-E17</f>
        <v>81353.94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90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112691.93</v>
      </c>
      <c r="E26" s="235">
        <f>D21</f>
        <v>93951.88</v>
      </c>
      <c r="G26" s="75"/>
    </row>
    <row r="27" spans="2:11">
      <c r="B27" s="8" t="s">
        <v>17</v>
      </c>
      <c r="C27" s="9" t="s">
        <v>108</v>
      </c>
      <c r="D27" s="322">
        <v>-995.25</v>
      </c>
      <c r="E27" s="270">
        <v>-800.87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/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995.25</v>
      </c>
      <c r="E32" s="271">
        <v>800.87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/>
      <c r="E33" s="272"/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/>
      <c r="E35" s="272"/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995.25</v>
      </c>
      <c r="E37" s="272">
        <v>800.87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-11672.89</v>
      </c>
      <c r="E40" s="274">
        <v>-11797.07</v>
      </c>
      <c r="G40" s="251"/>
    </row>
    <row r="41" spans="2:10" ht="13.5" thickBot="1">
      <c r="B41" s="101" t="s">
        <v>37</v>
      </c>
      <c r="C41" s="102" t="s">
        <v>38</v>
      </c>
      <c r="D41" s="326">
        <v>100023.79</v>
      </c>
      <c r="E41" s="150">
        <f>E26+E27+E40</f>
        <v>81353.94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90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1358.0613000000001</v>
      </c>
      <c r="E47" s="298">
        <v>1334.7334000000001</v>
      </c>
      <c r="G47" s="72"/>
    </row>
    <row r="48" spans="2:10">
      <c r="B48" s="125" t="s">
        <v>6</v>
      </c>
      <c r="C48" s="21" t="s">
        <v>41</v>
      </c>
      <c r="D48" s="330">
        <v>1345.4908</v>
      </c>
      <c r="E48" s="377">
        <v>1324.1201000000001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82.98</v>
      </c>
      <c r="E50" s="76">
        <v>70.39</v>
      </c>
      <c r="G50" s="182"/>
    </row>
    <row r="51" spans="2:7">
      <c r="B51" s="104" t="s">
        <v>6</v>
      </c>
      <c r="C51" s="14" t="s">
        <v>111</v>
      </c>
      <c r="D51" s="330">
        <v>68.84</v>
      </c>
      <c r="E51" s="76">
        <v>61.44</v>
      </c>
      <c r="G51" s="182"/>
    </row>
    <row r="52" spans="2:7">
      <c r="B52" s="104" t="s">
        <v>8</v>
      </c>
      <c r="C52" s="14" t="s">
        <v>112</v>
      </c>
      <c r="D52" s="330">
        <v>88.03</v>
      </c>
      <c r="E52" s="76">
        <v>88.92</v>
      </c>
    </row>
    <row r="53" spans="2:7" ht="12.75" customHeight="1" thickBot="1">
      <c r="B53" s="105" t="s">
        <v>9</v>
      </c>
      <c r="C53" s="16" t="s">
        <v>41</v>
      </c>
      <c r="D53" s="328">
        <v>74.34</v>
      </c>
      <c r="E53" s="375">
        <v>61.44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81353.94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81353.94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81353.94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81353.94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243</v>
      </c>
      <c r="C6" s="398"/>
      <c r="D6" s="398"/>
      <c r="E6" s="398"/>
    </row>
    <row r="7" spans="2:12" ht="14.25">
      <c r="B7" s="152"/>
      <c r="C7" s="152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3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43875.85</v>
      </c>
      <c r="E11" s="240">
        <f>SUM(E12:E14)</f>
        <v>0</v>
      </c>
    </row>
    <row r="12" spans="2:12">
      <c r="B12" s="108" t="s">
        <v>4</v>
      </c>
      <c r="C12" s="5" t="s">
        <v>5</v>
      </c>
      <c r="D12" s="289">
        <v>43875.85</v>
      </c>
      <c r="E12" s="245">
        <v>0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43875.85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53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44542.09</v>
      </c>
      <c r="E26" s="235">
        <f>D21</f>
        <v>43875.85</v>
      </c>
      <c r="G26" s="75"/>
    </row>
    <row r="27" spans="2:11">
      <c r="B27" s="8" t="s">
        <v>17</v>
      </c>
      <c r="C27" s="9" t="s">
        <v>108</v>
      </c>
      <c r="D27" s="322">
        <v>-274.73</v>
      </c>
      <c r="E27" s="270">
        <v>-36755.440000000002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227.01999999999998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>
        <v>205.66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>
        <v>21.36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274.73</v>
      </c>
      <c r="E32" s="271">
        <v>36982.46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/>
      <c r="E33" s="272">
        <v>36717.730000000003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21.94</v>
      </c>
      <c r="E35" s="272">
        <v>18.34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252.79</v>
      </c>
      <c r="E37" s="272">
        <v>246.39000000000001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2601.73</v>
      </c>
      <c r="E40" s="274">
        <v>-7120.41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46869.09</v>
      </c>
      <c r="E41" s="150">
        <f>E26+E27+E40</f>
        <v>0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53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384.01659999999998</v>
      </c>
      <c r="E47" s="298">
        <v>381.52910000000003</v>
      </c>
      <c r="G47" s="72"/>
    </row>
    <row r="48" spans="2:10">
      <c r="B48" s="125" t="s">
        <v>6</v>
      </c>
      <c r="C48" s="21" t="s">
        <v>41</v>
      </c>
      <c r="D48" s="330">
        <v>381.67009999999999</v>
      </c>
      <c r="E48" s="378" t="s">
        <v>120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115.99</v>
      </c>
      <c r="E50" s="76">
        <v>115</v>
      </c>
      <c r="G50" s="182"/>
    </row>
    <row r="51" spans="2:7">
      <c r="B51" s="104" t="s">
        <v>6</v>
      </c>
      <c r="C51" s="14" t="s">
        <v>111</v>
      </c>
      <c r="D51" s="330">
        <v>104.66</v>
      </c>
      <c r="E51" s="76">
        <v>81.63</v>
      </c>
      <c r="G51" s="182"/>
    </row>
    <row r="52" spans="2:7">
      <c r="B52" s="104" t="s">
        <v>8</v>
      </c>
      <c r="C52" s="14" t="s">
        <v>112</v>
      </c>
      <c r="D52" s="330">
        <v>134.96</v>
      </c>
      <c r="E52" s="76">
        <v>115.41</v>
      </c>
    </row>
    <row r="53" spans="2:7" ht="13.5" thickBot="1">
      <c r="B53" s="105" t="s">
        <v>9</v>
      </c>
      <c r="C53" s="16" t="s">
        <v>41</v>
      </c>
      <c r="D53" s="328">
        <v>122.8</v>
      </c>
      <c r="E53" s="373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3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J2" s="72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153</v>
      </c>
      <c r="C6" s="398"/>
      <c r="D6" s="398"/>
      <c r="E6" s="398"/>
      <c r="J6" s="72"/>
    </row>
    <row r="7" spans="2:12" ht="14.25">
      <c r="B7" s="152"/>
      <c r="C7" s="152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3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683030.95</v>
      </c>
      <c r="E11" s="240">
        <f>SUM(E12:E14)</f>
        <v>649463.51</v>
      </c>
      <c r="F11" s="182"/>
    </row>
    <row r="12" spans="2:12">
      <c r="B12" s="183" t="s">
        <v>4</v>
      </c>
      <c r="C12" s="184" t="s">
        <v>5</v>
      </c>
      <c r="D12" s="289">
        <v>683030.95</v>
      </c>
      <c r="E12" s="245">
        <v>649463.51</v>
      </c>
      <c r="F12" s="182"/>
    </row>
    <row r="13" spans="2:12">
      <c r="B13" s="183" t="s">
        <v>6</v>
      </c>
      <c r="C13" s="185" t="s">
        <v>7</v>
      </c>
      <c r="D13" s="290"/>
      <c r="E13" s="246"/>
      <c r="F13" s="182"/>
    </row>
    <row r="14" spans="2:12">
      <c r="B14" s="183" t="s">
        <v>8</v>
      </c>
      <c r="C14" s="185" t="s">
        <v>10</v>
      </c>
      <c r="D14" s="290"/>
      <c r="E14" s="246"/>
      <c r="F14" s="182"/>
      <c r="G14" s="67"/>
    </row>
    <row r="15" spans="2:12">
      <c r="B15" s="183" t="s">
        <v>103</v>
      </c>
      <c r="C15" s="185" t="s">
        <v>11</v>
      </c>
      <c r="D15" s="290"/>
      <c r="E15" s="246"/>
      <c r="F15" s="182"/>
    </row>
    <row r="16" spans="2:12">
      <c r="B16" s="186" t="s">
        <v>104</v>
      </c>
      <c r="C16" s="187" t="s">
        <v>12</v>
      </c>
      <c r="D16" s="291"/>
      <c r="E16" s="247"/>
      <c r="F16" s="182"/>
    </row>
    <row r="17" spans="2:11">
      <c r="B17" s="8" t="s">
        <v>13</v>
      </c>
      <c r="C17" s="10" t="s">
        <v>65</v>
      </c>
      <c r="D17" s="292"/>
      <c r="E17" s="248"/>
      <c r="F17" s="182"/>
    </row>
    <row r="18" spans="2:11">
      <c r="B18" s="183" t="s">
        <v>4</v>
      </c>
      <c r="C18" s="184" t="s">
        <v>11</v>
      </c>
      <c r="D18" s="291"/>
      <c r="E18" s="247"/>
      <c r="F18" s="182"/>
    </row>
    <row r="19" spans="2:11" ht="15" customHeight="1">
      <c r="B19" s="183" t="s">
        <v>6</v>
      </c>
      <c r="C19" s="185" t="s">
        <v>105</v>
      </c>
      <c r="D19" s="290"/>
      <c r="E19" s="246"/>
      <c r="F19" s="182"/>
    </row>
    <row r="20" spans="2:11" ht="13.5" thickBot="1">
      <c r="B20" s="188" t="s">
        <v>8</v>
      </c>
      <c r="C20" s="189" t="s">
        <v>14</v>
      </c>
      <c r="D20" s="293"/>
      <c r="E20" s="241"/>
      <c r="F20" s="182"/>
    </row>
    <row r="21" spans="2:11" ht="13.5" thickBot="1">
      <c r="B21" s="407" t="s">
        <v>107</v>
      </c>
      <c r="C21" s="408"/>
      <c r="D21" s="294">
        <v>683030.95</v>
      </c>
      <c r="E21" s="150">
        <f>E11-E17</f>
        <v>649463.51</v>
      </c>
      <c r="F21" s="155"/>
      <c r="G21" s="78"/>
      <c r="H21" s="170"/>
      <c r="J21" s="228"/>
      <c r="K21" s="170"/>
    </row>
    <row r="22" spans="2:11">
      <c r="B22" s="3"/>
      <c r="C22" s="6"/>
      <c r="D22" s="7"/>
      <c r="E22" s="7"/>
      <c r="F22" s="182"/>
      <c r="G22" s="72"/>
    </row>
    <row r="23" spans="2:11" ht="13.5">
      <c r="B23" s="400" t="s">
        <v>101</v>
      </c>
      <c r="C23" s="409"/>
      <c r="D23" s="409"/>
      <c r="E23" s="409"/>
      <c r="F23" s="182"/>
      <c r="G23" s="72"/>
    </row>
    <row r="24" spans="2:11" ht="15.75" customHeight="1" thickBot="1">
      <c r="B24" s="399" t="s">
        <v>102</v>
      </c>
      <c r="C24" s="410"/>
      <c r="D24" s="410"/>
      <c r="E24" s="410"/>
      <c r="F24" s="182"/>
    </row>
    <row r="25" spans="2:11" ht="13.5" thickBot="1">
      <c r="B25" s="180"/>
      <c r="C25" s="190" t="s">
        <v>2</v>
      </c>
      <c r="D25" s="282" t="s">
        <v>246</v>
      </c>
      <c r="E25" s="253" t="s">
        <v>259</v>
      </c>
      <c r="F25" s="182"/>
    </row>
    <row r="26" spans="2:11">
      <c r="B26" s="97" t="s">
        <v>15</v>
      </c>
      <c r="C26" s="98" t="s">
        <v>16</v>
      </c>
      <c r="D26" s="321">
        <v>472794.69</v>
      </c>
      <c r="E26" s="235">
        <f>D21</f>
        <v>683030.95</v>
      </c>
      <c r="F26" s="182"/>
      <c r="G26" s="155"/>
      <c r="H26" s="238"/>
    </row>
    <row r="27" spans="2:11">
      <c r="B27" s="8" t="s">
        <v>17</v>
      </c>
      <c r="C27" s="9" t="s">
        <v>108</v>
      </c>
      <c r="D27" s="322">
        <v>130714.89</v>
      </c>
      <c r="E27" s="270">
        <v>44056.41</v>
      </c>
      <c r="F27" s="155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159466.56</v>
      </c>
      <c r="E28" s="271">
        <v>80851.41</v>
      </c>
      <c r="F28" s="155"/>
      <c r="G28" s="250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64413.73</v>
      </c>
      <c r="E29" s="272">
        <v>63943.19</v>
      </c>
      <c r="F29" s="155"/>
      <c r="G29" s="250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155"/>
      <c r="G30" s="250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95052.83</v>
      </c>
      <c r="E31" s="272">
        <v>16908.219999999998</v>
      </c>
      <c r="F31" s="155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28751.67</v>
      </c>
      <c r="E32" s="271">
        <v>36795</v>
      </c>
      <c r="F32" s="155"/>
      <c r="G32" s="251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16154.96</v>
      </c>
      <c r="E33" s="272">
        <v>28660.66</v>
      </c>
      <c r="F33" s="155"/>
      <c r="G33" s="250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155"/>
      <c r="G34" s="250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6161.74</v>
      </c>
      <c r="E35" s="272">
        <v>5835.42</v>
      </c>
      <c r="F35" s="155"/>
      <c r="G35" s="250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155"/>
      <c r="G36" s="250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2051.89</v>
      </c>
      <c r="E37" s="272">
        <v>2298.92</v>
      </c>
      <c r="F37" s="155"/>
      <c r="G37" s="250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155"/>
      <c r="G38" s="250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4383.08</v>
      </c>
      <c r="E39" s="273"/>
      <c r="F39" s="155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89837.2</v>
      </c>
      <c r="E40" s="274">
        <v>-77623.850000000006</v>
      </c>
      <c r="F40" s="182"/>
      <c r="G40" s="75"/>
      <c r="H40" s="238"/>
    </row>
    <row r="41" spans="2:10" ht="13.5" thickBot="1">
      <c r="B41" s="101" t="s">
        <v>37</v>
      </c>
      <c r="C41" s="102" t="s">
        <v>38</v>
      </c>
      <c r="D41" s="326">
        <v>693346.77999999991</v>
      </c>
      <c r="E41" s="150">
        <f>E26+E27+E40</f>
        <v>649463.51</v>
      </c>
      <c r="F41" s="155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53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161"/>
      <c r="H46" s="161"/>
    </row>
    <row r="47" spans="2:10">
      <c r="B47" s="104" t="s">
        <v>4</v>
      </c>
      <c r="C47" s="14" t="s">
        <v>40</v>
      </c>
      <c r="D47" s="330">
        <v>3559.1289999999999</v>
      </c>
      <c r="E47" s="298">
        <v>4007.692</v>
      </c>
      <c r="G47" s="72"/>
    </row>
    <row r="48" spans="2:10">
      <c r="B48" s="125" t="s">
        <v>6</v>
      </c>
      <c r="C48" s="21" t="s">
        <v>41</v>
      </c>
      <c r="D48" s="330">
        <v>4489.7156000000004</v>
      </c>
      <c r="E48" s="377">
        <v>4280.1075000000001</v>
      </c>
      <c r="G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132.84</v>
      </c>
      <c r="E50" s="76">
        <v>170.43</v>
      </c>
      <c r="G50" s="182"/>
    </row>
    <row r="51" spans="2:7">
      <c r="B51" s="104" t="s">
        <v>6</v>
      </c>
      <c r="C51" s="14" t="s">
        <v>111</v>
      </c>
      <c r="D51" s="330">
        <v>132.72999999999999</v>
      </c>
      <c r="E51" s="76">
        <v>149.69</v>
      </c>
      <c r="G51" s="182"/>
    </row>
    <row r="52" spans="2:7">
      <c r="B52" s="104" t="s">
        <v>8</v>
      </c>
      <c r="C52" s="14" t="s">
        <v>112</v>
      </c>
      <c r="D52" s="330">
        <v>155.05000000000001</v>
      </c>
      <c r="E52" s="76">
        <v>170.64000000000001</v>
      </c>
    </row>
    <row r="53" spans="2:7" ht="13.5" thickBot="1">
      <c r="B53" s="105" t="s">
        <v>9</v>
      </c>
      <c r="C53" s="16" t="s">
        <v>41</v>
      </c>
      <c r="D53" s="328">
        <v>154.43</v>
      </c>
      <c r="E53" s="375">
        <v>151.74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649463.51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649463.51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649463.51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649463.51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154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280844.74</v>
      </c>
      <c r="E11" s="240">
        <f>SUM(E12:E14)</f>
        <v>249421.14</v>
      </c>
    </row>
    <row r="12" spans="2:12">
      <c r="B12" s="108" t="s">
        <v>4</v>
      </c>
      <c r="C12" s="5" t="s">
        <v>5</v>
      </c>
      <c r="D12" s="289">
        <v>280844.74</v>
      </c>
      <c r="E12" s="245">
        <v>249421.14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280844.74</v>
      </c>
      <c r="E21" s="150">
        <f>E11-E17</f>
        <v>249421.14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74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220086.21</v>
      </c>
      <c r="E26" s="235">
        <f>D21</f>
        <v>280844.74</v>
      </c>
      <c r="G26" s="155"/>
    </row>
    <row r="27" spans="2:11">
      <c r="B27" s="8" t="s">
        <v>17</v>
      </c>
      <c r="C27" s="9" t="s">
        <v>108</v>
      </c>
      <c r="D27" s="322">
        <v>24619.079999999994</v>
      </c>
      <c r="E27" s="270">
        <v>-9350.9200000000055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34955.089999999997</v>
      </c>
      <c r="E28" s="271">
        <v>36547.199999999997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31220.16</v>
      </c>
      <c r="E29" s="272">
        <v>30041.47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3734.93</v>
      </c>
      <c r="E31" s="272">
        <v>6505.73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10336.01</v>
      </c>
      <c r="E32" s="271">
        <v>45898.12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1613.12</v>
      </c>
      <c r="E33" s="272">
        <v>42643.94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2433.17</v>
      </c>
      <c r="E35" s="272">
        <v>2305.19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777.43</v>
      </c>
      <c r="E37" s="272">
        <v>948.99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5512.29</v>
      </c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5308.09</v>
      </c>
      <c r="E40" s="274">
        <v>-22072.68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250013.37999999998</v>
      </c>
      <c r="E41" s="150">
        <f>E26+E27+E40</f>
        <v>249421.14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7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1914.2925</v>
      </c>
      <c r="E47" s="298">
        <v>2337.6455999999998</v>
      </c>
      <c r="G47" s="72"/>
    </row>
    <row r="48" spans="2:10">
      <c r="B48" s="125" t="s">
        <v>6</v>
      </c>
      <c r="C48" s="21" t="s">
        <v>41</v>
      </c>
      <c r="D48" s="330">
        <v>2126.8683999999998</v>
      </c>
      <c r="E48" s="377">
        <v>2249.2662999999998</v>
      </c>
      <c r="G48" s="161"/>
      <c r="H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114.97</v>
      </c>
      <c r="E50" s="76">
        <v>120.14</v>
      </c>
      <c r="G50" s="182"/>
    </row>
    <row r="51" spans="2:7">
      <c r="B51" s="104" t="s">
        <v>6</v>
      </c>
      <c r="C51" s="14" t="s">
        <v>111</v>
      </c>
      <c r="D51" s="330">
        <v>114.48</v>
      </c>
      <c r="E51" s="76">
        <v>110.06</v>
      </c>
      <c r="G51" s="182"/>
    </row>
    <row r="52" spans="2:7">
      <c r="B52" s="104" t="s">
        <v>8</v>
      </c>
      <c r="C52" s="14" t="s">
        <v>112</v>
      </c>
      <c r="D52" s="330">
        <v>117.74</v>
      </c>
      <c r="E52" s="76">
        <v>120.14</v>
      </c>
    </row>
    <row r="53" spans="2:7" ht="13.5" thickBot="1">
      <c r="B53" s="105" t="s">
        <v>9</v>
      </c>
      <c r="C53" s="16" t="s">
        <v>41</v>
      </c>
      <c r="D53" s="328">
        <v>117.55</v>
      </c>
      <c r="E53" s="375">
        <v>110.89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249421.14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249421.14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249421.14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249421.14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155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594812.37</v>
      </c>
      <c r="E11" s="240">
        <f>SUM(E12:E14)</f>
        <v>551483.1</v>
      </c>
    </row>
    <row r="12" spans="2:12">
      <c r="B12" s="108" t="s">
        <v>4</v>
      </c>
      <c r="C12" s="5" t="s">
        <v>5</v>
      </c>
      <c r="D12" s="289">
        <v>594812.37</v>
      </c>
      <c r="E12" s="245">
        <v>551483.1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594812.37</v>
      </c>
      <c r="E21" s="150">
        <f>E11-E17</f>
        <v>551483.1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74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523121.02999999997</v>
      </c>
      <c r="E26" s="235">
        <f>D21</f>
        <v>594812.37</v>
      </c>
      <c r="G26" s="155"/>
    </row>
    <row r="27" spans="2:11">
      <c r="B27" s="8" t="s">
        <v>17</v>
      </c>
      <c r="C27" s="9" t="s">
        <v>108</v>
      </c>
      <c r="D27" s="322">
        <v>-58040.600000000006</v>
      </c>
      <c r="E27" s="270">
        <v>12372.110000000004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43352.39</v>
      </c>
      <c r="E28" s="271">
        <v>44871.72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43337.14</v>
      </c>
      <c r="E29" s="272">
        <v>36725.78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15.25</v>
      </c>
      <c r="E31" s="272">
        <v>8145.9400000000005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101392.99</v>
      </c>
      <c r="E32" s="271">
        <v>32499.609999999997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95606.93</v>
      </c>
      <c r="E33" s="272">
        <v>26360.16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3853.49</v>
      </c>
      <c r="E35" s="272">
        <v>3518.62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1932.57</v>
      </c>
      <c r="E37" s="272">
        <v>1983.73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>
        <v>637.1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56171.9</v>
      </c>
      <c r="E40" s="274">
        <v>-55701.38</v>
      </c>
      <c r="G40" s="75"/>
    </row>
    <row r="41" spans="2:10" ht="13.5" thickBot="1">
      <c r="B41" s="101" t="s">
        <v>37</v>
      </c>
      <c r="C41" s="102" t="s">
        <v>38</v>
      </c>
      <c r="D41" s="326">
        <v>521252.33</v>
      </c>
      <c r="E41" s="150">
        <f>E26+E27+E40</f>
        <v>551483.1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7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4285.7695000000003</v>
      </c>
      <c r="E47" s="298">
        <v>4101.8714</v>
      </c>
      <c r="G47" s="72"/>
      <c r="H47" s="161"/>
    </row>
    <row r="48" spans="2:10">
      <c r="B48" s="125" t="s">
        <v>6</v>
      </c>
      <c r="C48" s="21" t="s">
        <v>41</v>
      </c>
      <c r="D48" s="330">
        <v>3846.5967999999998</v>
      </c>
      <c r="E48" s="377">
        <v>4189.0095000000001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122.06</v>
      </c>
      <c r="E50" s="299">
        <v>145.01</v>
      </c>
      <c r="G50" s="182"/>
    </row>
    <row r="51" spans="2:7">
      <c r="B51" s="104" t="s">
        <v>6</v>
      </c>
      <c r="C51" s="14" t="s">
        <v>111</v>
      </c>
      <c r="D51" s="330">
        <v>122.06</v>
      </c>
      <c r="E51" s="299">
        <v>130.37</v>
      </c>
      <c r="G51" s="182"/>
    </row>
    <row r="52" spans="2:7">
      <c r="B52" s="104" t="s">
        <v>8</v>
      </c>
      <c r="C52" s="14" t="s">
        <v>112</v>
      </c>
      <c r="D52" s="330">
        <v>135.94999999999999</v>
      </c>
      <c r="E52" s="299">
        <v>145.05000000000001</v>
      </c>
    </row>
    <row r="53" spans="2:7" ht="13.5" thickBot="1">
      <c r="B53" s="105" t="s">
        <v>9</v>
      </c>
      <c r="C53" s="16" t="s">
        <v>41</v>
      </c>
      <c r="D53" s="328">
        <v>135.51</v>
      </c>
      <c r="E53" s="375">
        <v>131.65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551483.1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551483.1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551483.1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551483.1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156</v>
      </c>
      <c r="C6" s="398"/>
      <c r="D6" s="398"/>
      <c r="E6" s="398"/>
    </row>
    <row r="7" spans="2:12" ht="14.25">
      <c r="B7" s="152"/>
      <c r="C7" s="152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3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20809.060000000001</v>
      </c>
      <c r="E11" s="240">
        <f>SUM(E12:E14)</f>
        <v>18385.45</v>
      </c>
    </row>
    <row r="12" spans="2:12">
      <c r="B12" s="108" t="s">
        <v>4</v>
      </c>
      <c r="C12" s="5" t="s">
        <v>5</v>
      </c>
      <c r="D12" s="289">
        <v>20809.060000000001</v>
      </c>
      <c r="E12" s="245">
        <v>18385.45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20809.060000000001</v>
      </c>
      <c r="E21" s="150">
        <f>E11-E17</f>
        <v>18385.45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53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20249.240000000002</v>
      </c>
      <c r="E26" s="235">
        <f>D21</f>
        <v>20809.060000000001</v>
      </c>
      <c r="G26" s="155"/>
    </row>
    <row r="27" spans="2:11">
      <c r="B27" s="8" t="s">
        <v>17</v>
      </c>
      <c r="C27" s="9" t="s">
        <v>108</v>
      </c>
      <c r="D27" s="322">
        <v>-328.12</v>
      </c>
      <c r="E27" s="270">
        <v>62.379999999999995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372.77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/>
      <c r="E29" s="272">
        <v>372.77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/>
      <c r="E31" s="272"/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328.12</v>
      </c>
      <c r="E32" s="271">
        <v>310.39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/>
      <c r="E33" s="272">
        <v>-2.16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338">
        <v>0</v>
      </c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93.27</v>
      </c>
      <c r="E35" s="272">
        <v>93.55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234.85</v>
      </c>
      <c r="E37" s="272">
        <v>219</v>
      </c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/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916.44</v>
      </c>
      <c r="E40" s="274">
        <v>-2485.9899999999998</v>
      </c>
      <c r="G40" s="75"/>
    </row>
    <row r="41" spans="2:10" ht="13.5" thickBot="1">
      <c r="B41" s="101" t="s">
        <v>37</v>
      </c>
      <c r="C41" s="102" t="s">
        <v>38</v>
      </c>
      <c r="D41" s="326">
        <v>20837.560000000001</v>
      </c>
      <c r="E41" s="150">
        <f>E26+E27+E40</f>
        <v>18385.450000000004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53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164.7217</v>
      </c>
      <c r="E47" s="298">
        <v>160.8492</v>
      </c>
      <c r="G47" s="72"/>
    </row>
    <row r="48" spans="2:10">
      <c r="B48" s="125" t="s">
        <v>6</v>
      </c>
      <c r="C48" s="21" t="s">
        <v>41</v>
      </c>
      <c r="D48" s="330">
        <v>162.13480000000001</v>
      </c>
      <c r="E48" s="377">
        <v>161.33250000000001</v>
      </c>
      <c r="G48" s="7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04" t="s">
        <v>4</v>
      </c>
      <c r="C50" s="14" t="s">
        <v>40</v>
      </c>
      <c r="D50" s="330">
        <v>122.93</v>
      </c>
      <c r="E50" s="76">
        <v>129.37</v>
      </c>
      <c r="G50" s="182"/>
    </row>
    <row r="51" spans="2:7">
      <c r="B51" s="104" t="s">
        <v>6</v>
      </c>
      <c r="C51" s="14" t="s">
        <v>111</v>
      </c>
      <c r="D51" s="330">
        <v>122.72</v>
      </c>
      <c r="E51" s="76">
        <v>113.55</v>
      </c>
      <c r="G51" s="182"/>
    </row>
    <row r="52" spans="2:7">
      <c r="B52" s="104" t="s">
        <v>8</v>
      </c>
      <c r="C52" s="14" t="s">
        <v>112</v>
      </c>
      <c r="D52" s="330">
        <v>128.68</v>
      </c>
      <c r="E52" s="76">
        <v>129.37</v>
      </c>
    </row>
    <row r="53" spans="2:7" ht="13.5" thickBot="1">
      <c r="B53" s="105" t="s">
        <v>9</v>
      </c>
      <c r="C53" s="16" t="s">
        <v>41</v>
      </c>
      <c r="D53" s="328">
        <v>128.52000000000001</v>
      </c>
      <c r="E53" s="375">
        <v>113.96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18385.45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18385.45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18385.45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18385.45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89"/>
      <c r="C4" s="89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157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90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37522.07</v>
      </c>
      <c r="E11" s="240">
        <f>SUM(E12:E14)</f>
        <v>6596.27</v>
      </c>
    </row>
    <row r="12" spans="2:12">
      <c r="B12" s="183" t="s">
        <v>4</v>
      </c>
      <c r="C12" s="184" t="s">
        <v>5</v>
      </c>
      <c r="D12" s="289">
        <v>37522.07</v>
      </c>
      <c r="E12" s="245">
        <v>6596.27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37522.07</v>
      </c>
      <c r="E21" s="150">
        <f>E11-E17</f>
        <v>6596.27</v>
      </c>
      <c r="F21" s="78"/>
      <c r="G21" s="78"/>
      <c r="H21" s="171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38507.75</v>
      </c>
      <c r="E26" s="235">
        <f>D21</f>
        <v>37522.07</v>
      </c>
      <c r="G26" s="75"/>
    </row>
    <row r="27" spans="2:11">
      <c r="B27" s="8" t="s">
        <v>17</v>
      </c>
      <c r="C27" s="9" t="s">
        <v>108</v>
      </c>
      <c r="D27" s="322">
        <v>-380.84</v>
      </c>
      <c r="E27" s="270">
        <v>-29391.06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380.84</v>
      </c>
      <c r="E32" s="271">
        <v>29391.06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29202.850000000002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15.51</v>
      </c>
      <c r="E35" s="272">
        <v>9.15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365.33</v>
      </c>
      <c r="E37" s="272">
        <v>179.06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337.15</v>
      </c>
      <c r="E40" s="274">
        <v>-1534.74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38464.060000000005</v>
      </c>
      <c r="E41" s="150">
        <f>E26+E27+E40</f>
        <v>6596.2699999999986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274.80020000000002</v>
      </c>
      <c r="E47" s="151">
        <v>269.40030000000002</v>
      </c>
      <c r="G47" s="72"/>
    </row>
    <row r="48" spans="2:10">
      <c r="B48" s="196" t="s">
        <v>6</v>
      </c>
      <c r="C48" s="197" t="s">
        <v>41</v>
      </c>
      <c r="D48" s="330">
        <v>272.10000000000002</v>
      </c>
      <c r="E48" s="379">
        <v>50.192300000000003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140.13</v>
      </c>
      <c r="E50" s="304">
        <v>139.28</v>
      </c>
      <c r="G50" s="182"/>
    </row>
    <row r="51" spans="2:7">
      <c r="B51" s="194" t="s">
        <v>6</v>
      </c>
      <c r="C51" s="195" t="s">
        <v>111</v>
      </c>
      <c r="D51" s="330">
        <v>140.13</v>
      </c>
      <c r="E51" s="304">
        <v>131.42000000000002</v>
      </c>
      <c r="G51" s="182"/>
    </row>
    <row r="52" spans="2:7">
      <c r="B52" s="194" t="s">
        <v>8</v>
      </c>
      <c r="C52" s="195" t="s">
        <v>112</v>
      </c>
      <c r="D52" s="330">
        <v>141.47</v>
      </c>
      <c r="E52" s="380">
        <v>139.46</v>
      </c>
    </row>
    <row r="53" spans="2:7" ht="13.5" customHeight="1" thickBot="1">
      <c r="B53" s="198" t="s">
        <v>9</v>
      </c>
      <c r="C53" s="199" t="s">
        <v>41</v>
      </c>
      <c r="D53" s="328">
        <v>141.36000000000001</v>
      </c>
      <c r="E53" s="381">
        <v>131.41999999999999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6596.27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6596.27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6596.27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6596.27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158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400109.44</v>
      </c>
      <c r="E11" s="240">
        <f>SUM(E12:E14)</f>
        <v>371710.45</v>
      </c>
    </row>
    <row r="12" spans="2:12">
      <c r="B12" s="183" t="s">
        <v>4</v>
      </c>
      <c r="C12" s="184" t="s">
        <v>5</v>
      </c>
      <c r="D12" s="289">
        <v>400109.44</v>
      </c>
      <c r="E12" s="245">
        <v>371710.45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400109.44</v>
      </c>
      <c r="E21" s="150">
        <f>E11-E17</f>
        <v>371710.45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388374.22</v>
      </c>
      <c r="E26" s="235">
        <f>D21</f>
        <v>400109.44</v>
      </c>
      <c r="G26" s="75"/>
    </row>
    <row r="27" spans="2:11">
      <c r="B27" s="8" t="s">
        <v>17</v>
      </c>
      <c r="C27" s="9" t="s">
        <v>108</v>
      </c>
      <c r="D27" s="322">
        <v>-28572.39</v>
      </c>
      <c r="E27" s="270">
        <v>-5595.25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28572.39</v>
      </c>
      <c r="E32" s="271">
        <v>5595.25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1658.27</v>
      </c>
      <c r="E35" s="272">
        <v>2397.5700000000002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3478.2</v>
      </c>
      <c r="E37" s="272">
        <v>3197.6800000000003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23435.919999999998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33191.519999999997</v>
      </c>
      <c r="E40" s="274">
        <v>-22803.74</v>
      </c>
      <c r="G40" s="75"/>
    </row>
    <row r="41" spans="2:10" ht="13.5" thickBot="1">
      <c r="B41" s="101" t="s">
        <v>37</v>
      </c>
      <c r="C41" s="102" t="s">
        <v>38</v>
      </c>
      <c r="D41" s="326">
        <v>392993.35</v>
      </c>
      <c r="E41" s="150">
        <f>E26+E27+E40</f>
        <v>371710.45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35371.057999999997</v>
      </c>
      <c r="E47" s="151">
        <v>32450.076000000001</v>
      </c>
      <c r="G47" s="72"/>
    </row>
    <row r="48" spans="2:10">
      <c r="B48" s="196" t="s">
        <v>6</v>
      </c>
      <c r="C48" s="197" t="s">
        <v>41</v>
      </c>
      <c r="D48" s="330">
        <v>32831.525000000001</v>
      </c>
      <c r="E48" s="376">
        <v>31988.850999999999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10.98</v>
      </c>
      <c r="E50" s="304">
        <v>12.33</v>
      </c>
      <c r="G50" s="182"/>
    </row>
    <row r="51" spans="2:7">
      <c r="B51" s="194" t="s">
        <v>6</v>
      </c>
      <c r="C51" s="195" t="s">
        <v>111</v>
      </c>
      <c r="D51" s="330">
        <v>10.76</v>
      </c>
      <c r="E51" s="304">
        <v>11.07</v>
      </c>
      <c r="G51" s="182"/>
    </row>
    <row r="52" spans="2:7">
      <c r="B52" s="194" t="s">
        <v>8</v>
      </c>
      <c r="C52" s="195" t="s">
        <v>112</v>
      </c>
      <c r="D52" s="330">
        <v>12.29</v>
      </c>
      <c r="E52" s="304">
        <v>12.870000000000001</v>
      </c>
    </row>
    <row r="53" spans="2:7" ht="13.5" customHeight="1" thickBot="1">
      <c r="B53" s="198" t="s">
        <v>9</v>
      </c>
      <c r="C53" s="199" t="s">
        <v>41</v>
      </c>
      <c r="D53" s="328">
        <v>11.97</v>
      </c>
      <c r="E53" s="375">
        <v>11.62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371710.45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371710.45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371710.45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371710.45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81"/>
  <sheetViews>
    <sheetView zoomScale="80" zoomScaleNormal="80" workbookViewId="0">
      <selection activeCell="G1" sqref="G1:O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84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  <c r="G9" s="20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  <c r="H10" s="72"/>
    </row>
    <row r="11" spans="2:12">
      <c r="B11" s="92" t="s">
        <v>3</v>
      </c>
      <c r="C11" s="205" t="s">
        <v>106</v>
      </c>
      <c r="D11" s="288">
        <v>151103346.09999996</v>
      </c>
      <c r="E11" s="240">
        <f>SUM(E12:E14)</f>
        <v>120733026.66</v>
      </c>
      <c r="H11" s="72"/>
    </row>
    <row r="12" spans="2:12">
      <c r="B12" s="183" t="s">
        <v>4</v>
      </c>
      <c r="C12" s="243" t="s">
        <v>5</v>
      </c>
      <c r="D12" s="289">
        <v>151049064.89999998</v>
      </c>
      <c r="E12" s="245">
        <f>123113518.53+80825-2470532.08</f>
        <v>120723811.45</v>
      </c>
      <c r="G12" s="72"/>
      <c r="H12" s="72"/>
    </row>
    <row r="13" spans="2:12">
      <c r="B13" s="183" t="s">
        <v>6</v>
      </c>
      <c r="C13" s="243" t="s">
        <v>7</v>
      </c>
      <c r="D13" s="290">
        <v>3.53</v>
      </c>
      <c r="E13" s="246"/>
      <c r="H13" s="72"/>
    </row>
    <row r="14" spans="2:12">
      <c r="B14" s="183" t="s">
        <v>8</v>
      </c>
      <c r="C14" s="243" t="s">
        <v>10</v>
      </c>
      <c r="D14" s="290">
        <v>54277.67</v>
      </c>
      <c r="E14" s="246">
        <f>E15</f>
        <v>9215.2099999999991</v>
      </c>
      <c r="H14" s="72"/>
    </row>
    <row r="15" spans="2:12">
      <c r="B15" s="183" t="s">
        <v>103</v>
      </c>
      <c r="C15" s="243" t="s">
        <v>11</v>
      </c>
      <c r="D15" s="290">
        <v>54277.67</v>
      </c>
      <c r="E15" s="246">
        <v>9215.2099999999991</v>
      </c>
      <c r="H15" s="72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193502.92</v>
      </c>
      <c r="E17" s="248">
        <f>E18</f>
        <v>200756</v>
      </c>
    </row>
    <row r="18" spans="2:11">
      <c r="B18" s="183" t="s">
        <v>4</v>
      </c>
      <c r="C18" s="243" t="s">
        <v>11</v>
      </c>
      <c r="D18" s="291">
        <v>193502.92</v>
      </c>
      <c r="E18" s="247">
        <v>200756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150909843.17999998</v>
      </c>
      <c r="E21" s="150">
        <f>E11-E17</f>
        <v>120532270.66</v>
      </c>
      <c r="F21" s="78"/>
      <c r="G21" s="78"/>
      <c r="H21" s="170"/>
      <c r="J21" s="229"/>
      <c r="K21" s="67"/>
    </row>
    <row r="22" spans="2:11">
      <c r="B22" s="3"/>
      <c r="C22" s="6"/>
      <c r="D22" s="7"/>
      <c r="E22" s="7"/>
      <c r="G22" s="72"/>
    </row>
    <row r="23" spans="2:11" ht="15.75">
      <c r="B23" s="400"/>
      <c r="C23" s="409"/>
      <c r="D23" s="409"/>
      <c r="E23" s="409"/>
      <c r="G23" s="72"/>
    </row>
    <row r="24" spans="2:11" ht="16.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133447103.01000001</v>
      </c>
      <c r="E26" s="235">
        <f>D21</f>
        <v>150909843.17999998</v>
      </c>
      <c r="G26" s="75"/>
    </row>
    <row r="27" spans="2:11">
      <c r="B27" s="8" t="s">
        <v>17</v>
      </c>
      <c r="C27" s="9" t="s">
        <v>108</v>
      </c>
      <c r="D27" s="322">
        <v>-1260585.9899999993</v>
      </c>
      <c r="E27" s="270">
        <v>-555388.21</v>
      </c>
      <c r="F27" s="72"/>
      <c r="G27" s="155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6979586.1100000003</v>
      </c>
      <c r="E28" s="271">
        <v>7467800.3599999994</v>
      </c>
      <c r="F28" s="72"/>
      <c r="G28" s="155"/>
      <c r="H28" s="250"/>
      <c r="I28" s="250"/>
      <c r="J28" s="217"/>
    </row>
    <row r="29" spans="2:11">
      <c r="B29" s="191" t="s">
        <v>4</v>
      </c>
      <c r="C29" s="184" t="s">
        <v>20</v>
      </c>
      <c r="D29" s="323">
        <v>6427410.3600000003</v>
      </c>
      <c r="E29" s="272">
        <v>6631136.8399999999</v>
      </c>
      <c r="F29" s="72"/>
      <c r="G29" s="155"/>
      <c r="H29" s="250"/>
      <c r="I29" s="250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  <c r="J30" s="217"/>
    </row>
    <row r="31" spans="2:11">
      <c r="B31" s="191" t="s">
        <v>8</v>
      </c>
      <c r="C31" s="184" t="s">
        <v>22</v>
      </c>
      <c r="D31" s="323">
        <v>552175.75</v>
      </c>
      <c r="E31" s="272">
        <v>836663.52</v>
      </c>
      <c r="F31" s="72"/>
      <c r="G31" s="155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8240172.0999999996</v>
      </c>
      <c r="E32" s="271">
        <v>8023188.5699999994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5788708.9400000004</v>
      </c>
      <c r="E33" s="272">
        <v>6133898.9500000002</v>
      </c>
      <c r="F33" s="72"/>
      <c r="G33" s="155"/>
      <c r="H33" s="250"/>
      <c r="I33" s="250"/>
      <c r="J33" s="217"/>
    </row>
    <row r="34" spans="2:10">
      <c r="B34" s="191" t="s">
        <v>6</v>
      </c>
      <c r="C34" s="184" t="s">
        <v>26</v>
      </c>
      <c r="D34" s="323">
        <v>210281.55</v>
      </c>
      <c r="E34" s="272">
        <v>174899.42</v>
      </c>
      <c r="F34" s="72"/>
      <c r="G34" s="155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1366451.02</v>
      </c>
      <c r="E35" s="272">
        <v>1376129.15</v>
      </c>
      <c r="F35" s="72"/>
      <c r="G35" s="155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874730.59000000008</v>
      </c>
      <c r="E39" s="273">
        <v>338261.05</v>
      </c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24050213.039999999</v>
      </c>
      <c r="E40" s="274">
        <v>-29822184.309999999</v>
      </c>
      <c r="G40" s="75"/>
      <c r="J40" s="162"/>
    </row>
    <row r="41" spans="2:10" ht="13.5" thickBot="1">
      <c r="B41" s="101" t="s">
        <v>37</v>
      </c>
      <c r="C41" s="102" t="s">
        <v>38</v>
      </c>
      <c r="D41" s="326">
        <v>156236730.06</v>
      </c>
      <c r="E41" s="150">
        <f>E26+E27+E40</f>
        <v>120532270.65999997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5.7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226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9286406.0077999998</v>
      </c>
      <c r="E47" s="298">
        <v>9151070.1674000006</v>
      </c>
      <c r="G47" s="227"/>
    </row>
    <row r="48" spans="2:10">
      <c r="B48" s="196" t="s">
        <v>6</v>
      </c>
      <c r="C48" s="197" t="s">
        <v>41</v>
      </c>
      <c r="D48" s="330">
        <v>9239877.4849999994</v>
      </c>
      <c r="E48" s="362">
        <v>9067127.1673999988</v>
      </c>
      <c r="G48" s="260"/>
      <c r="J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14.370200000000001</v>
      </c>
      <c r="E50" s="151">
        <v>16.4909</v>
      </c>
      <c r="G50" s="218"/>
    </row>
    <row r="51" spans="2:7">
      <c r="B51" s="194" t="s">
        <v>6</v>
      </c>
      <c r="C51" s="195" t="s">
        <v>111</v>
      </c>
      <c r="D51" s="330">
        <v>14.370200000000001</v>
      </c>
      <c r="E51" s="151">
        <v>12.9611</v>
      </c>
      <c r="G51" s="182"/>
    </row>
    <row r="52" spans="2:7" ht="12.75" customHeight="1">
      <c r="B52" s="194" t="s">
        <v>8</v>
      </c>
      <c r="C52" s="195" t="s">
        <v>112</v>
      </c>
      <c r="D52" s="330">
        <v>17.055099999999999</v>
      </c>
      <c r="E52" s="151">
        <v>16.9269</v>
      </c>
    </row>
    <row r="53" spans="2:7" ht="13.5" thickBot="1">
      <c r="B53" s="198" t="s">
        <v>9</v>
      </c>
      <c r="C53" s="199" t="s">
        <v>41</v>
      </c>
      <c r="D53" s="328">
        <v>16.908999999999999</v>
      </c>
      <c r="E53" s="363">
        <v>13.2933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120723811.45</v>
      </c>
      <c r="E58" s="30">
        <f>D58/E21</f>
        <v>1.0015891245469051</v>
      </c>
    </row>
    <row r="59" spans="2:7" ht="25.5">
      <c r="B59" s="20" t="s">
        <v>4</v>
      </c>
      <c r="C59" s="21" t="s">
        <v>44</v>
      </c>
      <c r="D59" s="81">
        <v>0</v>
      </c>
      <c r="E59" s="82">
        <v>0</v>
      </c>
    </row>
    <row r="60" spans="2:7" ht="24" customHeight="1">
      <c r="B60" s="13" t="s">
        <v>6</v>
      </c>
      <c r="C60" s="14" t="s">
        <v>45</v>
      </c>
      <c r="D60" s="79">
        <v>0</v>
      </c>
      <c r="E60" s="80">
        <v>0</v>
      </c>
    </row>
    <row r="61" spans="2:7">
      <c r="B61" s="13" t="s">
        <v>8</v>
      </c>
      <c r="C61" s="14" t="s">
        <v>46</v>
      </c>
      <c r="D61" s="79">
        <v>0</v>
      </c>
      <c r="E61" s="80">
        <v>0</v>
      </c>
    </row>
    <row r="62" spans="2:7">
      <c r="B62" s="13" t="s">
        <v>9</v>
      </c>
      <c r="C62" s="14" t="s">
        <v>47</v>
      </c>
      <c r="D62" s="79">
        <v>0</v>
      </c>
      <c r="E62" s="80">
        <v>0</v>
      </c>
    </row>
    <row r="63" spans="2:7">
      <c r="B63" s="13" t="s">
        <v>29</v>
      </c>
      <c r="C63" s="14" t="s">
        <v>48</v>
      </c>
      <c r="D63" s="79">
        <v>0</v>
      </c>
      <c r="E63" s="80">
        <v>0</v>
      </c>
    </row>
    <row r="64" spans="2:7">
      <c r="B64" s="20" t="s">
        <v>31</v>
      </c>
      <c r="C64" s="21" t="s">
        <v>49</v>
      </c>
      <c r="D64" s="334">
        <f>123113518.53-2470532.08</f>
        <v>120642986.45</v>
      </c>
      <c r="E64" s="82">
        <f>D64/E21</f>
        <v>1.0009185572410921</v>
      </c>
      <c r="G64" s="72"/>
    </row>
    <row r="65" spans="2:7">
      <c r="B65" s="20" t="s">
        <v>33</v>
      </c>
      <c r="C65" s="21" t="s">
        <v>115</v>
      </c>
      <c r="D65" s="81">
        <v>0</v>
      </c>
      <c r="E65" s="82">
        <v>0</v>
      </c>
      <c r="G65" s="72"/>
    </row>
    <row r="66" spans="2:7">
      <c r="B66" s="20" t="s">
        <v>50</v>
      </c>
      <c r="C66" s="21" t="s">
        <v>51</v>
      </c>
      <c r="D66" s="81">
        <v>0</v>
      </c>
      <c r="E66" s="82">
        <v>0</v>
      </c>
      <c r="G66" s="72"/>
    </row>
    <row r="67" spans="2:7">
      <c r="B67" s="13" t="s">
        <v>52</v>
      </c>
      <c r="C67" s="14" t="s">
        <v>53</v>
      </c>
      <c r="D67" s="79">
        <v>0</v>
      </c>
      <c r="E67" s="80">
        <v>0</v>
      </c>
    </row>
    <row r="68" spans="2:7">
      <c r="B68" s="13" t="s">
        <v>54</v>
      </c>
      <c r="C68" s="14" t="s">
        <v>55</v>
      </c>
      <c r="D68" s="79">
        <v>0</v>
      </c>
      <c r="E68" s="80">
        <v>0</v>
      </c>
    </row>
    <row r="69" spans="2:7">
      <c r="B69" s="13" t="s">
        <v>56</v>
      </c>
      <c r="C69" s="14" t="s">
        <v>57</v>
      </c>
      <c r="D69" s="329">
        <v>80825</v>
      </c>
      <c r="E69" s="80">
        <f>D69/E21</f>
        <v>6.705673058130041E-4</v>
      </c>
    </row>
    <row r="70" spans="2:7">
      <c r="B70" s="114" t="s">
        <v>58</v>
      </c>
      <c r="C70" s="115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9215.2099999999991</v>
      </c>
      <c r="E72" s="121">
        <f>D72/E21</f>
        <v>7.6454296841336881E-5</v>
      </c>
    </row>
    <row r="73" spans="2:7">
      <c r="B73" s="22" t="s">
        <v>62</v>
      </c>
      <c r="C73" s="23" t="s">
        <v>65</v>
      </c>
      <c r="D73" s="24">
        <f>E17</f>
        <v>200756</v>
      </c>
      <c r="E73" s="25">
        <f>D73/E21</f>
        <v>1.6655788437463094E-3</v>
      </c>
    </row>
    <row r="74" spans="2:7">
      <c r="B74" s="122" t="s">
        <v>64</v>
      </c>
      <c r="C74" s="123" t="s">
        <v>66</v>
      </c>
      <c r="D74" s="124">
        <f>D58+D71+D72-D73</f>
        <v>120532270.66</v>
      </c>
      <c r="E74" s="66">
        <f>E58+E72-E73</f>
        <v>1.0000000000000002</v>
      </c>
    </row>
    <row r="75" spans="2:7">
      <c r="B75" s="13" t="s">
        <v>4</v>
      </c>
      <c r="C75" s="14" t="s">
        <v>67</v>
      </c>
      <c r="D75" s="79">
        <f>D74</f>
        <v>120532270.66</v>
      </c>
      <c r="E75" s="80">
        <f>E74</f>
        <v>1.0000000000000002</v>
      </c>
    </row>
    <row r="76" spans="2:7">
      <c r="B76" s="13" t="s">
        <v>6</v>
      </c>
      <c r="C76" s="14" t="s">
        <v>116</v>
      </c>
      <c r="D76" s="79">
        <v>0</v>
      </c>
      <c r="E76" s="80">
        <v>0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159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780933.13</v>
      </c>
      <c r="E11" s="240">
        <f>SUM(E12:E14)</f>
        <v>593396.26</v>
      </c>
    </row>
    <row r="12" spans="2:12">
      <c r="B12" s="183" t="s">
        <v>4</v>
      </c>
      <c r="C12" s="184" t="s">
        <v>5</v>
      </c>
      <c r="D12" s="289">
        <v>780933.13</v>
      </c>
      <c r="E12" s="245">
        <v>593396.26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780933.13</v>
      </c>
      <c r="E21" s="150">
        <f>E11-E17</f>
        <v>593396.26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  <c r="H25" s="238"/>
    </row>
    <row r="26" spans="2:11">
      <c r="B26" s="97" t="s">
        <v>15</v>
      </c>
      <c r="C26" s="98" t="s">
        <v>16</v>
      </c>
      <c r="D26" s="321">
        <v>1283334.55</v>
      </c>
      <c r="E26" s="235">
        <f>D21</f>
        <v>780933.13</v>
      </c>
      <c r="G26" s="75"/>
      <c r="H26" s="238"/>
    </row>
    <row r="27" spans="2:11">
      <c r="B27" s="8" t="s">
        <v>17</v>
      </c>
      <c r="C27" s="9" t="s">
        <v>108</v>
      </c>
      <c r="D27" s="322">
        <v>-113129.26</v>
      </c>
      <c r="E27" s="270">
        <v>-31445.62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113129.26</v>
      </c>
      <c r="E32" s="271">
        <v>31445.62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96841.61</v>
      </c>
      <c r="E33" s="272">
        <v>24985.279999999999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615.12</v>
      </c>
      <c r="E35" s="272">
        <v>1374.43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10440.530000000001</v>
      </c>
      <c r="E37" s="272">
        <v>5085.91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5232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83514.83</v>
      </c>
      <c r="E40" s="274">
        <v>-156091.25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1253720.1200000001</v>
      </c>
      <c r="E41" s="150">
        <f>E26+E27+E40</f>
        <v>593396.26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82212.335000000006</v>
      </c>
      <c r="E47" s="151">
        <v>47763.493999999999</v>
      </c>
      <c r="G47" s="72"/>
    </row>
    <row r="48" spans="2:10">
      <c r="B48" s="196" t="s">
        <v>6</v>
      </c>
      <c r="C48" s="197" t="s">
        <v>41</v>
      </c>
      <c r="D48" s="330">
        <v>75389.062999999995</v>
      </c>
      <c r="E48" s="376">
        <v>45716.199000000001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15.61</v>
      </c>
      <c r="E50" s="304">
        <v>16.350000000000001</v>
      </c>
      <c r="G50" s="182"/>
    </row>
    <row r="51" spans="2:7">
      <c r="B51" s="194" t="s">
        <v>6</v>
      </c>
      <c r="C51" s="195" t="s">
        <v>111</v>
      </c>
      <c r="D51" s="330">
        <v>15.38</v>
      </c>
      <c r="E51" s="304">
        <v>12.790000000000001</v>
      </c>
      <c r="G51" s="182"/>
    </row>
    <row r="52" spans="2:7">
      <c r="B52" s="194" t="s">
        <v>8</v>
      </c>
      <c r="C52" s="195" t="s">
        <v>112</v>
      </c>
      <c r="D52" s="330">
        <v>16.690000000000001</v>
      </c>
      <c r="E52" s="304">
        <v>16.350000000000001</v>
      </c>
    </row>
    <row r="53" spans="2:7" ht="12.75" customHeight="1" thickBot="1">
      <c r="B53" s="198" t="s">
        <v>9</v>
      </c>
      <c r="C53" s="199" t="s">
        <v>41</v>
      </c>
      <c r="D53" s="328">
        <v>16.63</v>
      </c>
      <c r="E53" s="375">
        <v>12.98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593396.26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593396.26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593396.26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593396.26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160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3043794.16</v>
      </c>
      <c r="E11" s="240">
        <f>SUM(E12:E14)</f>
        <v>1845904.93</v>
      </c>
    </row>
    <row r="12" spans="2:12">
      <c r="B12" s="183" t="s">
        <v>4</v>
      </c>
      <c r="C12" s="252" t="s">
        <v>5</v>
      </c>
      <c r="D12" s="289">
        <v>3043794.16</v>
      </c>
      <c r="E12" s="245">
        <v>1845904.93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3043794.16</v>
      </c>
      <c r="E21" s="150">
        <f>E11-E17</f>
        <v>1845904.93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3108920.1</v>
      </c>
      <c r="E26" s="235">
        <f>D21</f>
        <v>3043794.16</v>
      </c>
      <c r="G26" s="75"/>
    </row>
    <row r="27" spans="2:11">
      <c r="B27" s="8" t="s">
        <v>17</v>
      </c>
      <c r="C27" s="9" t="s">
        <v>108</v>
      </c>
      <c r="D27" s="322">
        <v>-332305.24</v>
      </c>
      <c r="E27" s="270">
        <v>-150617.04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15800.32</v>
      </c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15800.32</v>
      </c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348105.56000000006</v>
      </c>
      <c r="E32" s="271">
        <v>150617.04</v>
      </c>
      <c r="F32" s="72"/>
      <c r="G32" s="75"/>
      <c r="H32" s="250"/>
      <c r="I32" s="72"/>
      <c r="J32" s="75"/>
    </row>
    <row r="33" spans="2:12">
      <c r="B33" s="191" t="s">
        <v>4</v>
      </c>
      <c r="C33" s="252" t="s">
        <v>25</v>
      </c>
      <c r="D33" s="352">
        <v>323765.08</v>
      </c>
      <c r="E33" s="272">
        <v>130348.7</v>
      </c>
      <c r="F33" s="72"/>
      <c r="G33" s="72"/>
      <c r="H33" s="250"/>
      <c r="I33" s="72"/>
      <c r="J33" s="75"/>
    </row>
    <row r="34" spans="2:12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2">
      <c r="B35" s="191" t="s">
        <v>8</v>
      </c>
      <c r="C35" s="184" t="s">
        <v>27</v>
      </c>
      <c r="D35" s="323">
        <v>897.7</v>
      </c>
      <c r="E35" s="272">
        <v>1899.81</v>
      </c>
      <c r="F35" s="72"/>
      <c r="G35" s="72"/>
      <c r="H35" s="250"/>
      <c r="I35" s="72"/>
      <c r="J35" s="75"/>
    </row>
    <row r="36" spans="2:12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2" ht="25.5">
      <c r="B37" s="191" t="s">
        <v>29</v>
      </c>
      <c r="C37" s="184" t="s">
        <v>30</v>
      </c>
      <c r="D37" s="323">
        <v>23442.78</v>
      </c>
      <c r="E37" s="272">
        <v>18368.53</v>
      </c>
      <c r="F37" s="72"/>
      <c r="G37" s="72"/>
      <c r="H37" s="250"/>
      <c r="I37" s="72"/>
      <c r="J37" s="75"/>
    </row>
    <row r="38" spans="2:12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2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2" ht="13.5" thickBot="1">
      <c r="B40" s="99" t="s">
        <v>35</v>
      </c>
      <c r="C40" s="100" t="s">
        <v>36</v>
      </c>
      <c r="D40" s="325">
        <v>303604.32</v>
      </c>
      <c r="E40" s="274">
        <v>-1047272.19</v>
      </c>
      <c r="G40" s="75"/>
      <c r="H40" s="238"/>
    </row>
    <row r="41" spans="2:12" ht="13.5" thickBot="1">
      <c r="B41" s="101" t="s">
        <v>37</v>
      </c>
      <c r="C41" s="102" t="s">
        <v>38</v>
      </c>
      <c r="D41" s="326">
        <v>3080219.18</v>
      </c>
      <c r="E41" s="150">
        <f>E26+E27+E40</f>
        <v>1845904.9300000002</v>
      </c>
      <c r="F41" s="78"/>
      <c r="G41" s="75"/>
    </row>
    <row r="42" spans="2:12">
      <c r="B42" s="95"/>
      <c r="C42" s="95"/>
      <c r="D42" s="96"/>
      <c r="E42" s="96"/>
      <c r="F42" s="78"/>
      <c r="G42" s="67"/>
    </row>
    <row r="43" spans="2:12" ht="13.5">
      <c r="B43" s="401" t="s">
        <v>60</v>
      </c>
      <c r="C43" s="402"/>
      <c r="D43" s="402"/>
      <c r="E43" s="402"/>
      <c r="G43" s="72"/>
    </row>
    <row r="44" spans="2:12" ht="18" customHeight="1" thickBot="1">
      <c r="B44" s="399" t="s">
        <v>118</v>
      </c>
      <c r="C44" s="403"/>
      <c r="D44" s="403"/>
      <c r="E44" s="403"/>
      <c r="G44" s="72"/>
    </row>
    <row r="45" spans="2:12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2">
      <c r="B46" s="12" t="s">
        <v>18</v>
      </c>
      <c r="C46" s="29" t="s">
        <v>109</v>
      </c>
      <c r="D46" s="103"/>
      <c r="E46" s="27"/>
      <c r="G46" s="72"/>
    </row>
    <row r="47" spans="2:12">
      <c r="B47" s="194" t="s">
        <v>4</v>
      </c>
      <c r="C47" s="195" t="s">
        <v>40</v>
      </c>
      <c r="D47" s="330">
        <v>65922.817999999999</v>
      </c>
      <c r="E47" s="151">
        <v>55993.27</v>
      </c>
      <c r="G47" s="72"/>
    </row>
    <row r="48" spans="2:12">
      <c r="B48" s="196" t="s">
        <v>6</v>
      </c>
      <c r="C48" s="197" t="s">
        <v>41</v>
      </c>
      <c r="D48" s="330">
        <v>58570.434999999998</v>
      </c>
      <c r="E48" s="379">
        <v>52440.481</v>
      </c>
      <c r="G48" s="72"/>
      <c r="H48" s="216"/>
      <c r="I48" s="162"/>
      <c r="J48" s="162"/>
      <c r="K48" s="162"/>
      <c r="L48" s="162"/>
    </row>
    <row r="49" spans="2:7">
      <c r="B49" s="122" t="s">
        <v>23</v>
      </c>
      <c r="C49" s="126" t="s">
        <v>110</v>
      </c>
      <c r="D49" s="331"/>
      <c r="E49" s="308"/>
    </row>
    <row r="50" spans="2:7">
      <c r="B50" s="194" t="s">
        <v>4</v>
      </c>
      <c r="C50" s="195" t="s">
        <v>40</v>
      </c>
      <c r="D50" s="330">
        <v>47.16</v>
      </c>
      <c r="E50" s="308">
        <v>54.36</v>
      </c>
      <c r="G50" s="182"/>
    </row>
    <row r="51" spans="2:7">
      <c r="B51" s="194" t="s">
        <v>6</v>
      </c>
      <c r="C51" s="195" t="s">
        <v>111</v>
      </c>
      <c r="D51" s="330">
        <v>43.79</v>
      </c>
      <c r="E51" s="308">
        <v>33.65</v>
      </c>
      <c r="G51" s="182"/>
    </row>
    <row r="52" spans="2:7">
      <c r="B52" s="194" t="s">
        <v>8</v>
      </c>
      <c r="C52" s="195" t="s">
        <v>112</v>
      </c>
      <c r="D52" s="330">
        <v>52.72</v>
      </c>
      <c r="E52" s="308">
        <v>54.36</v>
      </c>
    </row>
    <row r="53" spans="2:7" ht="13.5" customHeight="1" thickBot="1">
      <c r="B53" s="198" t="s">
        <v>9</v>
      </c>
      <c r="C53" s="199" t="s">
        <v>41</v>
      </c>
      <c r="D53" s="328">
        <v>52.59</v>
      </c>
      <c r="E53" s="375">
        <v>35.200000000000003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1845904.93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1845904.93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1845904.93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1845904.93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161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204904.85</v>
      </c>
      <c r="E11" s="240">
        <f>SUM(E12:E14)</f>
        <v>159082.32</v>
      </c>
    </row>
    <row r="12" spans="2:12">
      <c r="B12" s="183" t="s">
        <v>4</v>
      </c>
      <c r="C12" s="184" t="s">
        <v>5</v>
      </c>
      <c r="D12" s="289">
        <v>204904.85</v>
      </c>
      <c r="E12" s="245">
        <v>159082.32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204904.85</v>
      </c>
      <c r="E21" s="150">
        <f>E11-E17</f>
        <v>159082.32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262596.26</v>
      </c>
      <c r="E26" s="235">
        <f>D21</f>
        <v>204904.85</v>
      </c>
      <c r="G26" s="75"/>
    </row>
    <row r="27" spans="2:11">
      <c r="B27" s="8" t="s">
        <v>17</v>
      </c>
      <c r="C27" s="9" t="s">
        <v>108</v>
      </c>
      <c r="D27" s="322">
        <v>-2832.62</v>
      </c>
      <c r="E27" s="270">
        <v>-2389.92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2832.62</v>
      </c>
      <c r="E32" s="271">
        <v>2389.92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896.66</v>
      </c>
      <c r="E35" s="272">
        <v>923.21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1934.42</v>
      </c>
      <c r="E37" s="272">
        <v>1466.71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1.54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-5474.19</v>
      </c>
      <c r="E40" s="274">
        <v>-43432.61</v>
      </c>
      <c r="G40" s="75"/>
    </row>
    <row r="41" spans="2:10" ht="13.5" thickBot="1">
      <c r="B41" s="101" t="s">
        <v>37</v>
      </c>
      <c r="C41" s="102" t="s">
        <v>38</v>
      </c>
      <c r="D41" s="326">
        <v>254289.45</v>
      </c>
      <c r="E41" s="150">
        <f>E26+E27+E40</f>
        <v>159082.32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21792.221000000001</v>
      </c>
      <c r="E47" s="151">
        <v>17633.808000000001</v>
      </c>
      <c r="G47" s="72"/>
    </row>
    <row r="48" spans="2:10">
      <c r="B48" s="196" t="s">
        <v>6</v>
      </c>
      <c r="C48" s="197" t="s">
        <v>41</v>
      </c>
      <c r="D48" s="330">
        <v>21549.953000000001</v>
      </c>
      <c r="E48" s="376">
        <v>17405.067999999999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12.05</v>
      </c>
      <c r="E50" s="304">
        <v>11.62</v>
      </c>
      <c r="G50" s="182"/>
    </row>
    <row r="51" spans="2:7">
      <c r="B51" s="194" t="s">
        <v>6</v>
      </c>
      <c r="C51" s="195" t="s">
        <v>111</v>
      </c>
      <c r="D51" s="330">
        <v>11.27</v>
      </c>
      <c r="E51" s="304">
        <v>9.14</v>
      </c>
      <c r="G51" s="182"/>
    </row>
    <row r="52" spans="2:7">
      <c r="B52" s="194" t="s">
        <v>8</v>
      </c>
      <c r="C52" s="195" t="s">
        <v>112</v>
      </c>
      <c r="D52" s="330">
        <v>12.08</v>
      </c>
      <c r="E52" s="304">
        <v>11.620000000000001</v>
      </c>
    </row>
    <row r="53" spans="2:7" ht="13.5" thickBot="1">
      <c r="B53" s="198" t="s">
        <v>9</v>
      </c>
      <c r="C53" s="199" t="s">
        <v>41</v>
      </c>
      <c r="D53" s="328">
        <v>11.8</v>
      </c>
      <c r="E53" s="375">
        <v>9.14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159082.32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159082.32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159082.32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159082.32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162</v>
      </c>
      <c r="C6" s="398"/>
      <c r="D6" s="398"/>
      <c r="E6" s="398"/>
    </row>
    <row r="7" spans="2:12" ht="14.25">
      <c r="B7" s="211"/>
      <c r="C7" s="21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1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234314.36</v>
      </c>
      <c r="E11" s="240">
        <f>SUM(E12:E14)</f>
        <v>230195.21</v>
      </c>
    </row>
    <row r="12" spans="2:12">
      <c r="B12" s="183" t="s">
        <v>4</v>
      </c>
      <c r="C12" s="184" t="s">
        <v>5</v>
      </c>
      <c r="D12" s="289">
        <v>234314.36</v>
      </c>
      <c r="E12" s="245">
        <v>230195.21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234314.36</v>
      </c>
      <c r="E21" s="150">
        <f>E11-E17</f>
        <v>230195.21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246150.22</v>
      </c>
      <c r="E26" s="235">
        <f>D21</f>
        <v>234314.36</v>
      </c>
      <c r="G26" s="75"/>
    </row>
    <row r="27" spans="2:11">
      <c r="B27" s="8" t="s">
        <v>17</v>
      </c>
      <c r="C27" s="9" t="s">
        <v>108</v>
      </c>
      <c r="D27" s="322">
        <v>-1909.29</v>
      </c>
      <c r="E27" s="270">
        <v>-1848.81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1909.29</v>
      </c>
      <c r="E32" s="271">
        <v>1848.81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1909.29</v>
      </c>
      <c r="E37" s="272">
        <v>1848.81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-8741.5499999999993</v>
      </c>
      <c r="E40" s="274">
        <v>-2270.34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235499.38</v>
      </c>
      <c r="E41" s="150">
        <f>E26+E27+E40</f>
        <v>230195.21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2321.0770000000002</v>
      </c>
      <c r="E47" s="151">
        <v>2284.2109999999998</v>
      </c>
      <c r="G47" s="72"/>
    </row>
    <row r="48" spans="2:10">
      <c r="B48" s="196" t="s">
        <v>6</v>
      </c>
      <c r="C48" s="197" t="s">
        <v>41</v>
      </c>
      <c r="D48" s="330">
        <v>2302.7220000000002</v>
      </c>
      <c r="E48" s="374">
        <v>2266.1469999999999</v>
      </c>
      <c r="G48" s="72"/>
    </row>
    <row r="49" spans="2:7">
      <c r="B49" s="122" t="s">
        <v>23</v>
      </c>
      <c r="C49" s="126" t="s">
        <v>110</v>
      </c>
      <c r="D49" s="331"/>
      <c r="E49" s="307"/>
    </row>
    <row r="50" spans="2:7">
      <c r="B50" s="194" t="s">
        <v>4</v>
      </c>
      <c r="C50" s="195" t="s">
        <v>40</v>
      </c>
      <c r="D50" s="330">
        <v>106.05</v>
      </c>
      <c r="E50" s="151">
        <v>102.58</v>
      </c>
      <c r="G50" s="182"/>
    </row>
    <row r="51" spans="2:7">
      <c r="B51" s="194" t="s">
        <v>6</v>
      </c>
      <c r="C51" s="195" t="s">
        <v>111</v>
      </c>
      <c r="D51" s="330">
        <v>102.07</v>
      </c>
      <c r="E51" s="151">
        <v>100.78</v>
      </c>
      <c r="G51" s="182"/>
    </row>
    <row r="52" spans="2:7">
      <c r="B52" s="194" t="s">
        <v>8</v>
      </c>
      <c r="C52" s="195" t="s">
        <v>112</v>
      </c>
      <c r="D52" s="330">
        <v>106.52</v>
      </c>
      <c r="E52" s="151">
        <v>103.43</v>
      </c>
    </row>
    <row r="53" spans="2:7" ht="13.5" thickBot="1">
      <c r="B53" s="198" t="s">
        <v>9</v>
      </c>
      <c r="C53" s="199" t="s">
        <v>41</v>
      </c>
      <c r="D53" s="328">
        <v>102.27</v>
      </c>
      <c r="E53" s="375">
        <v>101.58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230195.21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230195.21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230195.21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230195.21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163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145277.14000000001</v>
      </c>
      <c r="E11" s="240">
        <f>SUM(E12:E14)</f>
        <v>93626.45</v>
      </c>
    </row>
    <row r="12" spans="2:12">
      <c r="B12" s="183" t="s">
        <v>4</v>
      </c>
      <c r="C12" s="184" t="s">
        <v>5</v>
      </c>
      <c r="D12" s="289">
        <v>145277.14000000001</v>
      </c>
      <c r="E12" s="245">
        <v>93626.45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145277.14000000001</v>
      </c>
      <c r="E21" s="150">
        <f>E11-E17</f>
        <v>93626.45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67">
        <v>150470.92000000001</v>
      </c>
      <c r="E26" s="235">
        <f>D21</f>
        <v>145277.14000000001</v>
      </c>
      <c r="G26" s="75"/>
    </row>
    <row r="27" spans="2:11">
      <c r="B27" s="8" t="s">
        <v>17</v>
      </c>
      <c r="C27" s="9" t="s">
        <v>108</v>
      </c>
      <c r="D27" s="368">
        <v>-6550.18</v>
      </c>
      <c r="E27" s="270">
        <v>-1144.3599999999999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68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289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289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289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68">
        <v>6550.18</v>
      </c>
      <c r="E32" s="271">
        <v>1144.3599999999999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289">
        <v>5032.37</v>
      </c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289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289">
        <v>31.3</v>
      </c>
      <c r="E35" s="272">
        <v>29.06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289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289">
        <v>1486.51</v>
      </c>
      <c r="E37" s="272">
        <v>1115.3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289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69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70">
        <v>10198.92</v>
      </c>
      <c r="E40" s="274">
        <v>-50506.33</v>
      </c>
      <c r="G40" s="75"/>
      <c r="H40" s="238"/>
    </row>
    <row r="41" spans="2:10" ht="13.5" thickBot="1">
      <c r="B41" s="101" t="s">
        <v>37</v>
      </c>
      <c r="C41" s="102" t="s">
        <v>38</v>
      </c>
      <c r="D41" s="294">
        <v>154119.66000000003</v>
      </c>
      <c r="E41" s="150">
        <f>E26+E27+E40</f>
        <v>93626.450000000026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58">
        <v>377.12009999999998</v>
      </c>
      <c r="E47" s="151">
        <v>336.49220000000003</v>
      </c>
      <c r="G47" s="72"/>
    </row>
    <row r="48" spans="2:10">
      <c r="B48" s="196" t="s">
        <v>6</v>
      </c>
      <c r="C48" s="197" t="s">
        <v>41</v>
      </c>
      <c r="D48" s="358">
        <v>360.69099999999997</v>
      </c>
      <c r="E48" s="376">
        <v>333.24950000000001</v>
      </c>
      <c r="G48" s="72"/>
    </row>
    <row r="49" spans="2:7">
      <c r="B49" s="122" t="s">
        <v>23</v>
      </c>
      <c r="C49" s="126" t="s">
        <v>110</v>
      </c>
      <c r="D49" s="359"/>
      <c r="E49" s="304"/>
    </row>
    <row r="50" spans="2:7">
      <c r="B50" s="194" t="s">
        <v>4</v>
      </c>
      <c r="C50" s="195" t="s">
        <v>40</v>
      </c>
      <c r="D50" s="358">
        <v>399</v>
      </c>
      <c r="E50" s="304">
        <v>431.74</v>
      </c>
      <c r="G50" s="182"/>
    </row>
    <row r="51" spans="2:7">
      <c r="B51" s="194" t="s">
        <v>6</v>
      </c>
      <c r="C51" s="195" t="s">
        <v>111</v>
      </c>
      <c r="D51" s="358">
        <v>381.95</v>
      </c>
      <c r="E51" s="304">
        <v>274.32</v>
      </c>
      <c r="G51" s="182"/>
    </row>
    <row r="52" spans="2:7">
      <c r="B52" s="194" t="s">
        <v>8</v>
      </c>
      <c r="C52" s="195" t="s">
        <v>112</v>
      </c>
      <c r="D52" s="358">
        <v>432.52</v>
      </c>
      <c r="E52" s="304">
        <v>435.06</v>
      </c>
    </row>
    <row r="53" spans="2:7" ht="14.25" customHeight="1" thickBot="1">
      <c r="B53" s="198" t="s">
        <v>9</v>
      </c>
      <c r="C53" s="199" t="s">
        <v>41</v>
      </c>
      <c r="D53" s="328">
        <v>427.29</v>
      </c>
      <c r="E53" s="375">
        <v>280.95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93626.45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93626.45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93626.45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93626.45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252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140822.23000000001</v>
      </c>
      <c r="E11" s="240">
        <f>SUM(E12:E14)</f>
        <v>80696.600000000006</v>
      </c>
    </row>
    <row r="12" spans="2:12">
      <c r="B12" s="183" t="s">
        <v>4</v>
      </c>
      <c r="C12" s="184" t="s">
        <v>5</v>
      </c>
      <c r="D12" s="289">
        <v>140822.23000000001</v>
      </c>
      <c r="E12" s="245">
        <v>80696.600000000006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140822.23000000001</v>
      </c>
      <c r="E21" s="150">
        <f>E11-E17</f>
        <v>80696.600000000006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129053.06</v>
      </c>
      <c r="E26" s="235">
        <f>D21</f>
        <v>140822.23000000001</v>
      </c>
      <c r="G26" s="75"/>
      <c r="H26" s="238"/>
    </row>
    <row r="27" spans="2:11">
      <c r="B27" s="8" t="s">
        <v>17</v>
      </c>
      <c r="C27" s="9" t="s">
        <v>108</v>
      </c>
      <c r="D27" s="322">
        <v>-21166.930000000004</v>
      </c>
      <c r="E27" s="270">
        <v>-26354.030000000006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26482.2</v>
      </c>
      <c r="E28" s="271">
        <v>13785.49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20825.95</v>
      </c>
      <c r="E29" s="272">
        <v>13733.28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5656.25</v>
      </c>
      <c r="E31" s="272">
        <v>52.21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47649.130000000005</v>
      </c>
      <c r="E32" s="271">
        <v>40139.520000000004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3538.69</v>
      </c>
      <c r="E33" s="272">
        <v>4051.01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586.58000000000004</v>
      </c>
      <c r="E35" s="272">
        <v>240.39000000000001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685.01</v>
      </c>
      <c r="E37" s="272">
        <v>436.87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42838.850000000006</v>
      </c>
      <c r="E39" s="273">
        <v>35411.25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12495.51</v>
      </c>
      <c r="E40" s="274">
        <v>-33771.599999999999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120381.64</v>
      </c>
      <c r="E41" s="150">
        <f>E26+E27+E40</f>
        <v>80696.600000000006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205.99379999999999</v>
      </c>
      <c r="E47" s="151">
        <v>188.62309999999999</v>
      </c>
      <c r="G47" s="72"/>
    </row>
    <row r="48" spans="2:10">
      <c r="B48" s="196" t="s">
        <v>6</v>
      </c>
      <c r="C48" s="197" t="s">
        <v>41</v>
      </c>
      <c r="D48" s="330">
        <v>173.08150000000001</v>
      </c>
      <c r="E48" s="376">
        <v>142.8486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626.49</v>
      </c>
      <c r="E50" s="304">
        <v>746.58</v>
      </c>
      <c r="G50" s="182"/>
    </row>
    <row r="51" spans="2:7">
      <c r="B51" s="194" t="s">
        <v>6</v>
      </c>
      <c r="C51" s="195" t="s">
        <v>111</v>
      </c>
      <c r="D51" s="330">
        <v>615.48</v>
      </c>
      <c r="E51" s="304">
        <v>547.94000000000005</v>
      </c>
      <c r="G51" s="182"/>
    </row>
    <row r="52" spans="2:7">
      <c r="B52" s="194" t="s">
        <v>8</v>
      </c>
      <c r="C52" s="195" t="s">
        <v>112</v>
      </c>
      <c r="D52" s="330">
        <v>705.79</v>
      </c>
      <c r="E52" s="304">
        <v>767.32</v>
      </c>
    </row>
    <row r="53" spans="2:7" ht="13.5" customHeight="1" thickBot="1">
      <c r="B53" s="198" t="s">
        <v>9</v>
      </c>
      <c r="C53" s="199" t="s">
        <v>41</v>
      </c>
      <c r="D53" s="328">
        <v>695.52</v>
      </c>
      <c r="E53" s="375">
        <v>564.91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20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80696.600000000006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80696.600000000006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80696.600000000006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80696.600000000006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253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226081.09</v>
      </c>
      <c r="E11" s="240">
        <f>SUM(E12:E14)</f>
        <v>169269.24</v>
      </c>
    </row>
    <row r="12" spans="2:12">
      <c r="B12" s="108" t="s">
        <v>4</v>
      </c>
      <c r="C12" s="5" t="s">
        <v>5</v>
      </c>
      <c r="D12" s="289">
        <v>226081.09</v>
      </c>
      <c r="E12" s="245">
        <v>169269.24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226081.09</v>
      </c>
      <c r="E21" s="150">
        <f>E11-E17</f>
        <v>169269.24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37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241687.16</v>
      </c>
      <c r="E26" s="235">
        <f>D21</f>
        <v>226081.09</v>
      </c>
      <c r="G26" s="75"/>
    </row>
    <row r="27" spans="2:11">
      <c r="B27" s="8" t="s">
        <v>17</v>
      </c>
      <c r="C27" s="9" t="s">
        <v>108</v>
      </c>
      <c r="D27" s="322">
        <v>-54233.22</v>
      </c>
      <c r="E27" s="270">
        <v>-4798.82</v>
      </c>
      <c r="F27" s="72"/>
      <c r="G27" s="251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28245.96</v>
      </c>
      <c r="E28" s="271">
        <v>13568.869999999999</v>
      </c>
      <c r="F28" s="72"/>
      <c r="G28" s="250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11728.62</v>
      </c>
      <c r="E29" s="272">
        <v>7770.58</v>
      </c>
      <c r="F29" s="72"/>
      <c r="G29" s="250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250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16517.34</v>
      </c>
      <c r="E31" s="272">
        <v>5798.29</v>
      </c>
      <c r="F31" s="72"/>
      <c r="G31" s="250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82479.179999999993</v>
      </c>
      <c r="E32" s="271">
        <v>18367.689999999999</v>
      </c>
      <c r="F32" s="72"/>
      <c r="G32" s="251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17284.13</v>
      </c>
      <c r="E33" s="272">
        <v>2360.87</v>
      </c>
      <c r="F33" s="72"/>
      <c r="G33" s="250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250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463.24</v>
      </c>
      <c r="E35" s="272">
        <v>387.27</v>
      </c>
      <c r="F35" s="72"/>
      <c r="G35" s="250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250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1529.09</v>
      </c>
      <c r="E37" s="272">
        <v>1214.04</v>
      </c>
      <c r="F37" s="72"/>
      <c r="G37" s="250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250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63202.720000000001</v>
      </c>
      <c r="E39" s="273">
        <v>14405.51</v>
      </c>
      <c r="F39" s="72"/>
      <c r="G39" s="250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39366.160000000003</v>
      </c>
      <c r="E40" s="274">
        <v>-52013.03</v>
      </c>
      <c r="G40" s="75"/>
    </row>
    <row r="41" spans="2:10" ht="13.5" thickBot="1">
      <c r="B41" s="101" t="s">
        <v>37</v>
      </c>
      <c r="C41" s="102" t="s">
        <v>38</v>
      </c>
      <c r="D41" s="326">
        <v>226820.1</v>
      </c>
      <c r="E41" s="150">
        <f>E26+E27+E40</f>
        <v>169269.24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7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752.82569999999998</v>
      </c>
      <c r="E47" s="151">
        <v>586.72069999999997</v>
      </c>
      <c r="G47" s="72"/>
      <c r="H47" s="161"/>
    </row>
    <row r="48" spans="2:10">
      <c r="B48" s="125" t="s">
        <v>6</v>
      </c>
      <c r="C48" s="21" t="s">
        <v>41</v>
      </c>
      <c r="D48" s="330">
        <v>587.23649999999998</v>
      </c>
      <c r="E48" s="376">
        <v>568.01760000000002</v>
      </c>
      <c r="G48" s="161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04" t="s">
        <v>4</v>
      </c>
      <c r="C50" s="14" t="s">
        <v>40</v>
      </c>
      <c r="D50" s="330">
        <v>321.04000000000002</v>
      </c>
      <c r="E50" s="304">
        <v>385.33</v>
      </c>
      <c r="G50" s="182"/>
    </row>
    <row r="51" spans="2:7">
      <c r="B51" s="104" t="s">
        <v>6</v>
      </c>
      <c r="C51" s="14" t="s">
        <v>111</v>
      </c>
      <c r="D51" s="330">
        <v>321.04000000000002</v>
      </c>
      <c r="E51" s="304">
        <v>290.08</v>
      </c>
      <c r="G51" s="182"/>
    </row>
    <row r="52" spans="2:7">
      <c r="B52" s="104" t="s">
        <v>8</v>
      </c>
      <c r="C52" s="14" t="s">
        <v>112</v>
      </c>
      <c r="D52" s="330">
        <v>393.75</v>
      </c>
      <c r="E52" s="304">
        <v>400.01</v>
      </c>
    </row>
    <row r="53" spans="2:7" ht="12.75" customHeight="1" thickBot="1">
      <c r="B53" s="105" t="s">
        <v>9</v>
      </c>
      <c r="C53" s="16" t="s">
        <v>41</v>
      </c>
      <c r="D53" s="328">
        <v>386.25</v>
      </c>
      <c r="E53" s="375">
        <v>298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169269.24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169269.24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169269.24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169269.24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164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746346.53</v>
      </c>
      <c r="E11" s="240">
        <f>SUM(E12:E14)</f>
        <v>541798.98</v>
      </c>
    </row>
    <row r="12" spans="2:12">
      <c r="B12" s="183" t="s">
        <v>4</v>
      </c>
      <c r="C12" s="184" t="s">
        <v>5</v>
      </c>
      <c r="D12" s="289">
        <v>746346.53</v>
      </c>
      <c r="E12" s="245">
        <v>541798.98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746346.53</v>
      </c>
      <c r="E21" s="150">
        <f>E11-E17</f>
        <v>541798.98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809837.2</v>
      </c>
      <c r="E26" s="235">
        <f>D21</f>
        <v>746346.53</v>
      </c>
      <c r="G26" s="75"/>
    </row>
    <row r="27" spans="2:11">
      <c r="B27" s="8" t="s">
        <v>17</v>
      </c>
      <c r="C27" s="9" t="s">
        <v>108</v>
      </c>
      <c r="D27" s="322">
        <v>-13037.39</v>
      </c>
      <c r="E27" s="270">
        <v>-11595.009999999998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9600.11</v>
      </c>
      <c r="E28" s="271">
        <v>14399.880000000001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9600.11</v>
      </c>
      <c r="E29" s="272">
        <v>14399.880000000001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22637.5</v>
      </c>
      <c r="E32" s="271">
        <v>25994.89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15118.05</v>
      </c>
      <c r="E33" s="272">
        <v>6576.6500000000005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>
        <v>13440.32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205.24</v>
      </c>
      <c r="E35" s="272">
        <v>179.12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7314.21</v>
      </c>
      <c r="E37" s="272">
        <v>5798.8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8657.94</v>
      </c>
      <c r="E40" s="274">
        <v>-192952.54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805457.74999999988</v>
      </c>
      <c r="E41" s="150">
        <f>E26+E27+E40</f>
        <v>541798.98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958.68219999999997</v>
      </c>
      <c r="E47" s="151">
        <v>879.95960000000002</v>
      </c>
      <c r="G47" s="72"/>
    </row>
    <row r="48" spans="2:10">
      <c r="B48" s="196" t="s">
        <v>6</v>
      </c>
      <c r="C48" s="197" t="s">
        <v>41</v>
      </c>
      <c r="D48" s="330">
        <v>943.31359999999995</v>
      </c>
      <c r="E48" s="376">
        <v>864.43029999999999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844.74</v>
      </c>
      <c r="E50" s="304">
        <v>848.16</v>
      </c>
      <c r="G50" s="182"/>
    </row>
    <row r="51" spans="2:7">
      <c r="B51" s="194" t="s">
        <v>6</v>
      </c>
      <c r="C51" s="195" t="s">
        <v>111</v>
      </c>
      <c r="D51" s="330">
        <v>789</v>
      </c>
      <c r="E51" s="304">
        <v>605.07000000000005</v>
      </c>
      <c r="G51" s="182"/>
    </row>
    <row r="52" spans="2:7">
      <c r="B52" s="194" t="s">
        <v>8</v>
      </c>
      <c r="C52" s="195" t="s">
        <v>112</v>
      </c>
      <c r="D52" s="330">
        <v>877.41</v>
      </c>
      <c r="E52" s="304">
        <v>851.03</v>
      </c>
    </row>
    <row r="53" spans="2:7" ht="13.5" customHeight="1" thickBot="1">
      <c r="B53" s="198" t="s">
        <v>9</v>
      </c>
      <c r="C53" s="199" t="s">
        <v>41</v>
      </c>
      <c r="D53" s="328">
        <v>853.86</v>
      </c>
      <c r="E53" s="375">
        <v>626.77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541798.98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541798.98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541798.98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541798.98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250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135761.29999999999</v>
      </c>
      <c r="E11" s="240">
        <f>SUM(E12:E14)</f>
        <v>63171.42</v>
      </c>
    </row>
    <row r="12" spans="2:12">
      <c r="B12" s="183" t="s">
        <v>4</v>
      </c>
      <c r="C12" s="184" t="s">
        <v>5</v>
      </c>
      <c r="D12" s="289">
        <v>135761.29999999999</v>
      </c>
      <c r="E12" s="245">
        <v>63171.42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135761.29999999999</v>
      </c>
      <c r="E21" s="150">
        <f>E11-E17</f>
        <v>63171.42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106316.38</v>
      </c>
      <c r="E26" s="235">
        <f>D21</f>
        <v>135761.29999999999</v>
      </c>
      <c r="G26" s="75"/>
    </row>
    <row r="27" spans="2:11">
      <c r="B27" s="8" t="s">
        <v>17</v>
      </c>
      <c r="C27" s="9" t="s">
        <v>108</v>
      </c>
      <c r="D27" s="322">
        <v>-4162.8500000000004</v>
      </c>
      <c r="E27" s="270">
        <v>-41187.82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19189.73</v>
      </c>
      <c r="E28" s="271">
        <v>3362.35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14910.05</v>
      </c>
      <c r="E29" s="272">
        <v>3362.35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4279.68</v>
      </c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23352.58</v>
      </c>
      <c r="E32" s="271">
        <v>44550.17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>
        <v>979.4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138.16999999999999</v>
      </c>
      <c r="E35" s="272">
        <v>124.22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433.06</v>
      </c>
      <c r="E37" s="272">
        <v>429.39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22781.35</v>
      </c>
      <c r="E39" s="273">
        <v>43017.159999999996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7364</v>
      </c>
      <c r="E40" s="274">
        <v>-31402.06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109517.53</v>
      </c>
      <c r="E41" s="150">
        <f>E26+E27+E40</f>
        <v>63171.419999999984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532.91419999999994</v>
      </c>
      <c r="E47" s="151">
        <v>563.06790000000001</v>
      </c>
      <c r="G47" s="72"/>
    </row>
    <row r="48" spans="2:10">
      <c r="B48" s="196" t="s">
        <v>6</v>
      </c>
      <c r="C48" s="197" t="s">
        <v>41</v>
      </c>
      <c r="D48" s="330">
        <v>507.61309999999997</v>
      </c>
      <c r="E48" s="376">
        <v>347.34379999999999</v>
      </c>
      <c r="G48" s="20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199.5</v>
      </c>
      <c r="E50" s="304">
        <v>241.11</v>
      </c>
      <c r="G50" s="182"/>
    </row>
    <row r="51" spans="2:7">
      <c r="B51" s="194" t="s">
        <v>6</v>
      </c>
      <c r="C51" s="195" t="s">
        <v>111</v>
      </c>
      <c r="D51" s="330">
        <v>187.22</v>
      </c>
      <c r="E51" s="304">
        <v>177.58</v>
      </c>
      <c r="G51" s="182"/>
    </row>
    <row r="52" spans="2:7">
      <c r="B52" s="194" t="s">
        <v>8</v>
      </c>
      <c r="C52" s="195" t="s">
        <v>112</v>
      </c>
      <c r="D52" s="330">
        <v>216.69</v>
      </c>
      <c r="E52" s="304">
        <v>241.11</v>
      </c>
    </row>
    <row r="53" spans="2:7" ht="14.25" customHeight="1" thickBot="1">
      <c r="B53" s="198" t="s">
        <v>9</v>
      </c>
      <c r="C53" s="199" t="s">
        <v>41</v>
      </c>
      <c r="D53" s="328">
        <v>215.75</v>
      </c>
      <c r="E53" s="375">
        <v>181.87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63171.42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63171.42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63171.42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63171.42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165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68530.490000000005</v>
      </c>
      <c r="E11" s="240">
        <f>SUM(E12:E14)</f>
        <v>40807.360000000001</v>
      </c>
    </row>
    <row r="12" spans="2:12">
      <c r="B12" s="183" t="s">
        <v>4</v>
      </c>
      <c r="C12" s="184" t="s">
        <v>5</v>
      </c>
      <c r="D12" s="289">
        <v>68530.490000000005</v>
      </c>
      <c r="E12" s="245">
        <v>40807.360000000001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68530.490000000005</v>
      </c>
      <c r="E21" s="150">
        <f>E11-E17</f>
        <v>40807.360000000001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  <c r="H25" s="238"/>
    </row>
    <row r="26" spans="2:11">
      <c r="B26" s="97" t="s">
        <v>15</v>
      </c>
      <c r="C26" s="98" t="s">
        <v>16</v>
      </c>
      <c r="D26" s="321">
        <v>63718.090000000004</v>
      </c>
      <c r="E26" s="235">
        <f>D21</f>
        <v>68530.490000000005</v>
      </c>
      <c r="G26" s="75"/>
      <c r="H26" s="238"/>
    </row>
    <row r="27" spans="2:11">
      <c r="B27" s="8" t="s">
        <v>17</v>
      </c>
      <c r="C27" s="9" t="s">
        <v>108</v>
      </c>
      <c r="D27" s="322">
        <v>16442.900000000001</v>
      </c>
      <c r="E27" s="270">
        <v>-19057.150000000001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17376.150000000001</v>
      </c>
      <c r="E28" s="271">
        <v>963.07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14612.49</v>
      </c>
      <c r="E29" s="272">
        <v>963.07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>
        <v>0</v>
      </c>
      <c r="E30" s="272">
        <v>0</v>
      </c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2763.66</v>
      </c>
      <c r="E31" s="272">
        <v>0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933.25</v>
      </c>
      <c r="E32" s="271">
        <v>20020.22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332.55</v>
      </c>
      <c r="E33" s="272">
        <v>3310.67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0</v>
      </c>
      <c r="E34" s="272">
        <v>0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160.15</v>
      </c>
      <c r="E35" s="272">
        <v>110.04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>
        <v>0</v>
      </c>
      <c r="E36" s="272">
        <v>0</v>
      </c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363.46</v>
      </c>
      <c r="E37" s="272">
        <v>291.06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>
        <v>0</v>
      </c>
      <c r="E38" s="272">
        <v>0</v>
      </c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77.09</v>
      </c>
      <c r="E39" s="273">
        <v>16308.45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4925.59</v>
      </c>
      <c r="E40" s="274">
        <v>-8665.98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85086.58</v>
      </c>
      <c r="E41" s="150">
        <f>E26+E27+E40</f>
        <v>40807.360000000001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02"/>
      <c r="D43" s="402"/>
      <c r="E43" s="402"/>
      <c r="G43" s="72"/>
      <c r="H43" s="238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82">
        <v>668.39499999999998</v>
      </c>
      <c r="E47" s="151">
        <v>735.93740000000003</v>
      </c>
      <c r="G47" s="72"/>
      <c r="H47" s="161"/>
    </row>
    <row r="48" spans="2:10">
      <c r="B48" s="196" t="s">
        <v>6</v>
      </c>
      <c r="C48" s="197" t="s">
        <v>41</v>
      </c>
      <c r="D48" s="382">
        <v>830.84249999999997</v>
      </c>
      <c r="E48" s="306">
        <v>496.31909999999999</v>
      </c>
      <c r="G48" s="161"/>
    </row>
    <row r="49" spans="2:7">
      <c r="B49" s="122" t="s">
        <v>23</v>
      </c>
      <c r="C49" s="126" t="s">
        <v>110</v>
      </c>
      <c r="D49" s="382"/>
      <c r="E49" s="297"/>
    </row>
    <row r="50" spans="2:7">
      <c r="B50" s="194" t="s">
        <v>4</v>
      </c>
      <c r="C50" s="195" t="s">
        <v>40</v>
      </c>
      <c r="D50" s="382">
        <v>95.33</v>
      </c>
      <c r="E50" s="297">
        <v>93.12</v>
      </c>
      <c r="G50" s="182"/>
    </row>
    <row r="51" spans="2:7">
      <c r="B51" s="194" t="s">
        <v>6</v>
      </c>
      <c r="C51" s="195" t="s">
        <v>111</v>
      </c>
      <c r="D51" s="382">
        <v>95.33</v>
      </c>
      <c r="E51" s="297">
        <v>79.55</v>
      </c>
      <c r="G51" s="182"/>
    </row>
    <row r="52" spans="2:7">
      <c r="B52" s="194" t="s">
        <v>8</v>
      </c>
      <c r="C52" s="195" t="s">
        <v>112</v>
      </c>
      <c r="D52" s="382">
        <v>108.81</v>
      </c>
      <c r="E52" s="297">
        <v>95.51</v>
      </c>
    </row>
    <row r="53" spans="2:7" ht="13.5" customHeight="1" thickBot="1">
      <c r="B53" s="198" t="s">
        <v>9</v>
      </c>
      <c r="C53" s="199" t="s">
        <v>41</v>
      </c>
      <c r="D53" s="328">
        <v>102.41</v>
      </c>
      <c r="E53" s="375">
        <v>82.22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40807.360000000001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40807.360000000001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40807.360000000001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40807.360000000001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710937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85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  <c r="G9" s="20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58137554.149999991</v>
      </c>
      <c r="E11" s="240">
        <f>SUM(E12:E14)</f>
        <v>43278353.619999997</v>
      </c>
    </row>
    <row r="12" spans="2:12">
      <c r="B12" s="108" t="s">
        <v>4</v>
      </c>
      <c r="C12" s="206" t="s">
        <v>5</v>
      </c>
      <c r="D12" s="289">
        <v>58137550.999999993</v>
      </c>
      <c r="E12" s="245">
        <f>43432893.19+185538.8-341005.01</f>
        <v>43277426.979999997</v>
      </c>
      <c r="H12" s="72"/>
    </row>
    <row r="13" spans="2:12">
      <c r="B13" s="108" t="s">
        <v>6</v>
      </c>
      <c r="C13" s="206" t="s">
        <v>7</v>
      </c>
      <c r="D13" s="290">
        <v>3.15</v>
      </c>
      <c r="E13" s="246"/>
      <c r="H13" s="72"/>
    </row>
    <row r="14" spans="2:12">
      <c r="B14" s="108" t="s">
        <v>8</v>
      </c>
      <c r="C14" s="206" t="s">
        <v>10</v>
      </c>
      <c r="D14" s="290">
        <v>0</v>
      </c>
      <c r="E14" s="246">
        <f>E15</f>
        <v>926.64</v>
      </c>
      <c r="H14" s="72"/>
    </row>
    <row r="15" spans="2:12">
      <c r="B15" s="108" t="s">
        <v>103</v>
      </c>
      <c r="C15" s="206" t="s">
        <v>11</v>
      </c>
      <c r="D15" s="290"/>
      <c r="E15" s="246">
        <v>926.64</v>
      </c>
      <c r="H15" s="72"/>
    </row>
    <row r="16" spans="2:12">
      <c r="B16" s="109" t="s">
        <v>104</v>
      </c>
      <c r="C16" s="207" t="s">
        <v>12</v>
      </c>
      <c r="D16" s="291"/>
      <c r="E16" s="247"/>
      <c r="H16" s="72"/>
    </row>
    <row r="17" spans="2:11">
      <c r="B17" s="8" t="s">
        <v>13</v>
      </c>
      <c r="C17" s="208" t="s">
        <v>65</v>
      </c>
      <c r="D17" s="292">
        <v>114237.87</v>
      </c>
      <c r="E17" s="248">
        <f>E18</f>
        <v>88679.24</v>
      </c>
      <c r="H17" s="72"/>
    </row>
    <row r="18" spans="2:11">
      <c r="B18" s="108" t="s">
        <v>4</v>
      </c>
      <c r="C18" s="206" t="s">
        <v>11</v>
      </c>
      <c r="D18" s="291">
        <v>114237.87</v>
      </c>
      <c r="E18" s="247">
        <v>88679.24</v>
      </c>
    </row>
    <row r="19" spans="2:11" ht="15" customHeight="1">
      <c r="B19" s="108" t="s">
        <v>6</v>
      </c>
      <c r="C19" s="206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58023316.279999994</v>
      </c>
      <c r="E21" s="150">
        <f>E11-E17</f>
        <v>43189674.379999995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6.5" customHeight="1" thickBot="1">
      <c r="B24" s="399" t="s">
        <v>102</v>
      </c>
      <c r="C24" s="413"/>
      <c r="D24" s="413"/>
      <c r="E24" s="413"/>
      <c r="K24" s="182"/>
    </row>
    <row r="25" spans="2:11" ht="13.5" thickBot="1">
      <c r="B25" s="88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48060498.840000004</v>
      </c>
      <c r="E26" s="235">
        <f>D21</f>
        <v>58023316.279999994</v>
      </c>
      <c r="G26" s="75"/>
    </row>
    <row r="27" spans="2:11">
      <c r="B27" s="8" t="s">
        <v>17</v>
      </c>
      <c r="C27" s="9" t="s">
        <v>108</v>
      </c>
      <c r="D27" s="322">
        <v>-152264.25000000047</v>
      </c>
      <c r="E27" s="270">
        <v>-91166.769999999553</v>
      </c>
      <c r="F27" s="72"/>
      <c r="G27" s="155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3648291.4999999995</v>
      </c>
      <c r="E28" s="271">
        <v>3431050.2</v>
      </c>
      <c r="F28" s="72"/>
      <c r="G28" s="155"/>
      <c r="H28" s="250"/>
      <c r="I28" s="250"/>
      <c r="J28" s="217"/>
    </row>
    <row r="29" spans="2:11">
      <c r="B29" s="106" t="s">
        <v>4</v>
      </c>
      <c r="C29" s="5" t="s">
        <v>20</v>
      </c>
      <c r="D29" s="323">
        <v>3375690.6399999997</v>
      </c>
      <c r="E29" s="272">
        <v>2810298.31</v>
      </c>
      <c r="F29" s="72"/>
      <c r="G29" s="155"/>
      <c r="H29" s="250"/>
      <c r="I29" s="250"/>
      <c r="J29" s="217"/>
    </row>
    <row r="30" spans="2:11">
      <c r="B30" s="106" t="s">
        <v>6</v>
      </c>
      <c r="C30" s="5" t="s">
        <v>21</v>
      </c>
      <c r="D30" s="323"/>
      <c r="E30" s="272"/>
      <c r="F30" s="72"/>
      <c r="G30" s="155"/>
      <c r="H30" s="250"/>
      <c r="I30" s="250"/>
      <c r="J30" s="217"/>
    </row>
    <row r="31" spans="2:11">
      <c r="B31" s="106" t="s">
        <v>8</v>
      </c>
      <c r="C31" s="5" t="s">
        <v>22</v>
      </c>
      <c r="D31" s="323">
        <v>272600.86</v>
      </c>
      <c r="E31" s="272">
        <v>620751.8899999999</v>
      </c>
      <c r="F31" s="72"/>
      <c r="G31" s="155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3800555.75</v>
      </c>
      <c r="E32" s="271">
        <v>3522216.9699999997</v>
      </c>
      <c r="F32" s="72"/>
      <c r="G32" s="155"/>
      <c r="H32" s="250"/>
      <c r="I32" s="250"/>
      <c r="J32" s="217"/>
    </row>
    <row r="33" spans="2:10">
      <c r="B33" s="106" t="s">
        <v>4</v>
      </c>
      <c r="C33" s="5" t="s">
        <v>25</v>
      </c>
      <c r="D33" s="323">
        <v>2211446.5699999998</v>
      </c>
      <c r="E33" s="272">
        <v>2499363.36</v>
      </c>
      <c r="F33" s="72"/>
      <c r="G33" s="155"/>
      <c r="H33" s="250"/>
      <c r="I33" s="250"/>
      <c r="J33" s="217"/>
    </row>
    <row r="34" spans="2:10">
      <c r="B34" s="106" t="s">
        <v>6</v>
      </c>
      <c r="C34" s="5" t="s">
        <v>26</v>
      </c>
      <c r="D34" s="323">
        <v>155736.62</v>
      </c>
      <c r="E34" s="272">
        <v>32836.83</v>
      </c>
      <c r="F34" s="72"/>
      <c r="G34" s="155"/>
      <c r="H34" s="250"/>
      <c r="I34" s="250"/>
      <c r="J34" s="217"/>
    </row>
    <row r="35" spans="2:10">
      <c r="B35" s="106" t="s">
        <v>8</v>
      </c>
      <c r="C35" s="5" t="s">
        <v>27</v>
      </c>
      <c r="D35" s="323">
        <v>642899.61</v>
      </c>
      <c r="E35" s="272">
        <v>650428.27</v>
      </c>
      <c r="F35" s="72"/>
      <c r="G35" s="155"/>
      <c r="H35" s="250"/>
      <c r="I35" s="250"/>
      <c r="J35" s="217"/>
    </row>
    <row r="36" spans="2:10">
      <c r="B36" s="106" t="s">
        <v>9</v>
      </c>
      <c r="C36" s="5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06" t="s">
        <v>29</v>
      </c>
      <c r="C37" s="5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06" t="s">
        <v>31</v>
      </c>
      <c r="C38" s="5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07" t="s">
        <v>33</v>
      </c>
      <c r="C39" s="11" t="s">
        <v>34</v>
      </c>
      <c r="D39" s="324">
        <v>790472.95000000007</v>
      </c>
      <c r="E39" s="273">
        <v>339588.51</v>
      </c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10446815.199999999</v>
      </c>
      <c r="E40" s="274">
        <v>-14742475.130000001</v>
      </c>
      <c r="G40" s="75"/>
    </row>
    <row r="41" spans="2:10" ht="13.5" thickBot="1">
      <c r="B41" s="101" t="s">
        <v>37</v>
      </c>
      <c r="C41" s="102" t="s">
        <v>38</v>
      </c>
      <c r="D41" s="326">
        <v>58355049.790000007</v>
      </c>
      <c r="E41" s="150">
        <f>E26+E27+E40</f>
        <v>43189674.379999988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5.75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88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4076313.5721999998</v>
      </c>
      <c r="E47" s="298">
        <v>4058935.7831000001</v>
      </c>
      <c r="G47" s="227"/>
    </row>
    <row r="48" spans="2:10">
      <c r="B48" s="196" t="s">
        <v>6</v>
      </c>
      <c r="C48" s="197" t="s">
        <v>41</v>
      </c>
      <c r="D48" s="330">
        <v>4072147.5583000001</v>
      </c>
      <c r="E48" s="364">
        <v>4040660.5898000002</v>
      </c>
      <c r="G48" s="260"/>
      <c r="J48" s="161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11.7902</v>
      </c>
      <c r="E50" s="298">
        <v>14.295199999999999</v>
      </c>
      <c r="G50" s="218"/>
    </row>
    <row r="51" spans="2:7">
      <c r="B51" s="194" t="s">
        <v>6</v>
      </c>
      <c r="C51" s="195" t="s">
        <v>111</v>
      </c>
      <c r="D51" s="330">
        <v>11.7902</v>
      </c>
      <c r="E51" s="298">
        <v>10.2844</v>
      </c>
      <c r="G51" s="182"/>
    </row>
    <row r="52" spans="2:7" ht="12.75" customHeight="1">
      <c r="B52" s="194" t="s">
        <v>8</v>
      </c>
      <c r="C52" s="195" t="s">
        <v>112</v>
      </c>
      <c r="D52" s="330">
        <v>14.4909</v>
      </c>
      <c r="E52" s="298">
        <v>14.733000000000001</v>
      </c>
    </row>
    <row r="53" spans="2:7" ht="13.5" thickBot="1">
      <c r="B53" s="198" t="s">
        <v>9</v>
      </c>
      <c r="C53" s="199" t="s">
        <v>41</v>
      </c>
      <c r="D53" s="328">
        <v>14.330299999999999</v>
      </c>
      <c r="E53" s="275">
        <v>10.688800000000001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8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43277426.979999997</v>
      </c>
      <c r="E58" s="30">
        <f>D58/E21</f>
        <v>1.0020317958229534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f>43432893.19-341005.01</f>
        <v>43091888.18</v>
      </c>
      <c r="E64" s="82">
        <f>D64/E21</f>
        <v>0.99773588939014368</v>
      </c>
    </row>
    <row r="65" spans="2:7">
      <c r="B65" s="300" t="s">
        <v>33</v>
      </c>
      <c r="C65" s="197" t="s">
        <v>115</v>
      </c>
      <c r="D65" s="81">
        <v>0</v>
      </c>
      <c r="E65" s="82">
        <v>0</v>
      </c>
      <c r="G65" s="72"/>
    </row>
    <row r="66" spans="2:7">
      <c r="B66" s="300" t="s">
        <v>50</v>
      </c>
      <c r="C66" s="197" t="s">
        <v>51</v>
      </c>
      <c r="D66" s="81">
        <v>0</v>
      </c>
      <c r="E66" s="82">
        <v>0</v>
      </c>
    </row>
    <row r="67" spans="2:7">
      <c r="B67" s="301" t="s">
        <v>52</v>
      </c>
      <c r="C67" s="195" t="s">
        <v>53</v>
      </c>
      <c r="D67" s="79">
        <v>0</v>
      </c>
      <c r="E67" s="80">
        <v>0</v>
      </c>
    </row>
    <row r="68" spans="2:7">
      <c r="B68" s="301" t="s">
        <v>54</v>
      </c>
      <c r="C68" s="195" t="s">
        <v>55</v>
      </c>
      <c r="D68" s="79">
        <v>0</v>
      </c>
      <c r="E68" s="80">
        <v>0</v>
      </c>
    </row>
    <row r="69" spans="2:7">
      <c r="B69" s="301" t="s">
        <v>56</v>
      </c>
      <c r="C69" s="195" t="s">
        <v>57</v>
      </c>
      <c r="D69" s="329">
        <v>185538.8</v>
      </c>
      <c r="E69" s="80">
        <f>D69/E21</f>
        <v>4.2959064328097398E-3</v>
      </c>
    </row>
    <row r="70" spans="2:7">
      <c r="B70" s="302" t="s">
        <v>58</v>
      </c>
      <c r="C70" s="236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926.64</v>
      </c>
      <c r="E72" s="121">
        <f>D72/E21</f>
        <v>2.1455128182885828E-5</v>
      </c>
    </row>
    <row r="73" spans="2:7">
      <c r="B73" s="22" t="s">
        <v>62</v>
      </c>
      <c r="C73" s="23" t="s">
        <v>65</v>
      </c>
      <c r="D73" s="24">
        <f>E17</f>
        <v>88679.24</v>
      </c>
      <c r="E73" s="25">
        <f>D73/E21</f>
        <v>2.0532509511362522E-3</v>
      </c>
    </row>
    <row r="74" spans="2:7">
      <c r="B74" s="122" t="s">
        <v>64</v>
      </c>
      <c r="C74" s="123" t="s">
        <v>66</v>
      </c>
      <c r="D74" s="124">
        <f>D58+D71+D72-D73</f>
        <v>43189674.379999995</v>
      </c>
      <c r="E74" s="66">
        <f>E58+E72-E73</f>
        <v>1.0000000000000002</v>
      </c>
    </row>
    <row r="75" spans="2:7">
      <c r="B75" s="301" t="s">
        <v>4</v>
      </c>
      <c r="C75" s="195" t="s">
        <v>67</v>
      </c>
      <c r="D75" s="79">
        <f>D74</f>
        <v>43189674.379999995</v>
      </c>
      <c r="E75" s="80">
        <f>E74</f>
        <v>1.0000000000000002</v>
      </c>
    </row>
    <row r="76" spans="2:7">
      <c r="B76" s="301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166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127174.57</v>
      </c>
      <c r="E11" s="240">
        <f>SUM(E12:E14)</f>
        <v>177012.67</v>
      </c>
    </row>
    <row r="12" spans="2:12">
      <c r="B12" s="108" t="s">
        <v>4</v>
      </c>
      <c r="C12" s="5" t="s">
        <v>5</v>
      </c>
      <c r="D12" s="289">
        <v>127174.57</v>
      </c>
      <c r="E12" s="245">
        <v>177012.67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127174.57</v>
      </c>
      <c r="E21" s="150">
        <f>E11-E17</f>
        <v>177012.67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37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165887.34</v>
      </c>
      <c r="E26" s="235">
        <f>D21</f>
        <v>127174.57</v>
      </c>
      <c r="G26" s="75"/>
      <c r="H26" s="238"/>
    </row>
    <row r="27" spans="2:11">
      <c r="B27" s="8" t="s">
        <v>17</v>
      </c>
      <c r="C27" s="9" t="s">
        <v>108</v>
      </c>
      <c r="D27" s="322">
        <v>-15267.69</v>
      </c>
      <c r="E27" s="270">
        <v>54399.15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13058.14</v>
      </c>
      <c r="E28" s="271">
        <v>70939.41</v>
      </c>
      <c r="F28" s="72"/>
      <c r="G28" s="72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11644.76</v>
      </c>
      <c r="E29" s="272">
        <v>6641.74</v>
      </c>
      <c r="F29" s="72"/>
      <c r="G29" s="72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1413.38</v>
      </c>
      <c r="E31" s="272">
        <v>64297.67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28325.83</v>
      </c>
      <c r="E32" s="271">
        <v>16540.260000000002</v>
      </c>
      <c r="F32" s="72"/>
      <c r="G32" s="75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2446.44</v>
      </c>
      <c r="E33" s="272">
        <v>13803.44</v>
      </c>
      <c r="F33" s="72"/>
      <c r="G33" s="72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545.23</v>
      </c>
      <c r="E35" s="272">
        <v>619.81000000000006</v>
      </c>
      <c r="F35" s="72"/>
      <c r="G35" s="72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1053.49</v>
      </c>
      <c r="E37" s="272">
        <v>1141.9000000000001</v>
      </c>
      <c r="F37" s="72"/>
      <c r="G37" s="72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24280.670000000002</v>
      </c>
      <c r="E39" s="273">
        <v>975.11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-12506.84</v>
      </c>
      <c r="E40" s="274">
        <v>-4561.05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138112.81</v>
      </c>
      <c r="E41" s="150">
        <f>E26+E27+E40</f>
        <v>177012.67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7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917.92459999999994</v>
      </c>
      <c r="E47" s="151">
        <v>758.97929999999997</v>
      </c>
      <c r="G47" s="72"/>
      <c r="H47" s="161"/>
    </row>
    <row r="48" spans="2:10">
      <c r="B48" s="125" t="s">
        <v>6</v>
      </c>
      <c r="C48" s="21" t="s">
        <v>41</v>
      </c>
      <c r="D48" s="330">
        <v>827.71669999999995</v>
      </c>
      <c r="E48" s="376">
        <v>1065.5710999999999</v>
      </c>
      <c r="G48" s="20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04" t="s">
        <v>4</v>
      </c>
      <c r="C50" s="14" t="s">
        <v>40</v>
      </c>
      <c r="D50" s="330">
        <v>180.72</v>
      </c>
      <c r="E50" s="304">
        <v>167.56</v>
      </c>
      <c r="G50" s="182"/>
    </row>
    <row r="51" spans="2:7">
      <c r="B51" s="104" t="s">
        <v>6</v>
      </c>
      <c r="C51" s="14" t="s">
        <v>111</v>
      </c>
      <c r="D51" s="330">
        <v>161.69999999999999</v>
      </c>
      <c r="E51" s="304">
        <v>164.53</v>
      </c>
      <c r="G51" s="182"/>
    </row>
    <row r="52" spans="2:7">
      <c r="B52" s="104" t="s">
        <v>8</v>
      </c>
      <c r="C52" s="14" t="s">
        <v>112</v>
      </c>
      <c r="D52" s="330">
        <v>186.57</v>
      </c>
      <c r="E52" s="304">
        <v>189.27</v>
      </c>
    </row>
    <row r="53" spans="2:7" ht="12.75" customHeight="1" thickBot="1">
      <c r="B53" s="105" t="s">
        <v>9</v>
      </c>
      <c r="C53" s="16" t="s">
        <v>41</v>
      </c>
      <c r="D53" s="328">
        <v>166.86</v>
      </c>
      <c r="E53" s="375">
        <v>166.12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177012.67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177012.67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177012.67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177012.67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220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78615.820000000007</v>
      </c>
      <c r="E11" s="240">
        <f>SUM(E12:E14)</f>
        <v>65971.78</v>
      </c>
    </row>
    <row r="12" spans="2:12">
      <c r="B12" s="108" t="s">
        <v>4</v>
      </c>
      <c r="C12" s="5" t="s">
        <v>5</v>
      </c>
      <c r="D12" s="289">
        <v>78615.820000000007</v>
      </c>
      <c r="E12" s="245">
        <v>65971.78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78615.820000000007</v>
      </c>
      <c r="E21" s="150">
        <f>E11-E17</f>
        <v>65971.78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37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72110.429999999993</v>
      </c>
      <c r="E26" s="235">
        <f>D21</f>
        <v>78615.820000000007</v>
      </c>
      <c r="G26" s="75"/>
    </row>
    <row r="27" spans="2:11">
      <c r="B27" s="8" t="s">
        <v>17</v>
      </c>
      <c r="C27" s="9" t="s">
        <v>108</v>
      </c>
      <c r="D27" s="322">
        <v>1158.8699999999999</v>
      </c>
      <c r="E27" s="270">
        <v>-11040.119999999999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1607.77</v>
      </c>
      <c r="E28" s="271">
        <v>5569.38</v>
      </c>
      <c r="F28" s="72"/>
      <c r="G28" s="72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1555.66</v>
      </c>
      <c r="E29" s="272">
        <v>1406.6200000000001</v>
      </c>
      <c r="F29" s="72"/>
      <c r="G29" s="72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52.11</v>
      </c>
      <c r="E31" s="272">
        <v>4162.76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448.9</v>
      </c>
      <c r="E32" s="271">
        <v>16609.5</v>
      </c>
      <c r="F32" s="72"/>
      <c r="G32" s="75"/>
      <c r="H32" s="250"/>
      <c r="I32" s="72"/>
      <c r="J32" s="75"/>
    </row>
    <row r="33" spans="2:10">
      <c r="B33" s="106" t="s">
        <v>4</v>
      </c>
      <c r="C33" s="5" t="s">
        <v>25</v>
      </c>
      <c r="D33" s="323"/>
      <c r="E33" s="272">
        <v>7335.1</v>
      </c>
      <c r="F33" s="72"/>
      <c r="G33" s="72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196.1</v>
      </c>
      <c r="E35" s="272">
        <v>194.24</v>
      </c>
      <c r="F35" s="72"/>
      <c r="G35" s="72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252.8</v>
      </c>
      <c r="E37" s="272">
        <v>269.19</v>
      </c>
      <c r="F37" s="72"/>
      <c r="G37" s="72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07" t="s">
        <v>33</v>
      </c>
      <c r="C39" s="11" t="s">
        <v>34</v>
      </c>
      <c r="D39" s="324"/>
      <c r="E39" s="273">
        <v>8810.9699999999993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-366.46</v>
      </c>
      <c r="E40" s="274">
        <v>-1603.92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72902.839999999982</v>
      </c>
      <c r="E41" s="150">
        <f>E26+E27+E40</f>
        <v>65971.780000000013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7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518.85469999999998</v>
      </c>
      <c r="E47" s="151">
        <v>582.90070000000003</v>
      </c>
      <c r="G47" s="72"/>
    </row>
    <row r="48" spans="2:10">
      <c r="B48" s="125" t="s">
        <v>6</v>
      </c>
      <c r="C48" s="21" t="s">
        <v>41</v>
      </c>
      <c r="D48" s="330">
        <v>527.17359999999996</v>
      </c>
      <c r="E48" s="376">
        <v>499.29450000000003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04" t="s">
        <v>4</v>
      </c>
      <c r="C50" s="14" t="s">
        <v>40</v>
      </c>
      <c r="D50" s="330">
        <v>138.97999999999999</v>
      </c>
      <c r="E50" s="304">
        <v>134.87</v>
      </c>
      <c r="G50" s="182"/>
    </row>
    <row r="51" spans="2:7">
      <c r="B51" s="104" t="s">
        <v>6</v>
      </c>
      <c r="C51" s="14" t="s">
        <v>111</v>
      </c>
      <c r="D51" s="330">
        <v>137.84</v>
      </c>
      <c r="E51" s="304">
        <v>130.71</v>
      </c>
      <c r="G51" s="182"/>
    </row>
    <row r="52" spans="2:7">
      <c r="B52" s="104" t="s">
        <v>8</v>
      </c>
      <c r="C52" s="14" t="s">
        <v>112</v>
      </c>
      <c r="D52" s="330">
        <v>140.5</v>
      </c>
      <c r="E52" s="304">
        <v>135.78</v>
      </c>
    </row>
    <row r="53" spans="2:7" ht="13.5" customHeight="1" thickBot="1">
      <c r="B53" s="105" t="s">
        <v>9</v>
      </c>
      <c r="C53" s="16" t="s">
        <v>41</v>
      </c>
      <c r="D53" s="328">
        <v>138.29</v>
      </c>
      <c r="E53" s="375">
        <v>132.13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65971.78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65971.78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65971.78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65971.78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167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219714.18</v>
      </c>
      <c r="E11" s="240">
        <f>SUM(E12:E14)</f>
        <v>163437</v>
      </c>
    </row>
    <row r="12" spans="2:12">
      <c r="B12" s="108" t="s">
        <v>4</v>
      </c>
      <c r="C12" s="5" t="s">
        <v>5</v>
      </c>
      <c r="D12" s="289">
        <v>219714.18</v>
      </c>
      <c r="E12" s="245">
        <v>163437</v>
      </c>
    </row>
    <row r="13" spans="2:12">
      <c r="B13" s="108" t="s">
        <v>6</v>
      </c>
      <c r="C13" s="68" t="s">
        <v>7</v>
      </c>
      <c r="D13" s="290"/>
      <c r="E13" s="246"/>
    </row>
    <row r="14" spans="2:12">
      <c r="B14" s="108" t="s">
        <v>8</v>
      </c>
      <c r="C14" s="68" t="s">
        <v>10</v>
      </c>
      <c r="D14" s="290"/>
      <c r="E14" s="246"/>
      <c r="G14" s="67"/>
    </row>
    <row r="15" spans="2:12">
      <c r="B15" s="108" t="s">
        <v>103</v>
      </c>
      <c r="C15" s="68" t="s">
        <v>11</v>
      </c>
      <c r="D15" s="290"/>
      <c r="E15" s="246"/>
    </row>
    <row r="16" spans="2:12">
      <c r="B16" s="109" t="s">
        <v>104</v>
      </c>
      <c r="C16" s="93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08" t="s">
        <v>4</v>
      </c>
      <c r="C18" s="5" t="s">
        <v>11</v>
      </c>
      <c r="D18" s="291"/>
      <c r="E18" s="247"/>
    </row>
    <row r="19" spans="2:11" ht="15" customHeight="1">
      <c r="B19" s="108" t="s">
        <v>6</v>
      </c>
      <c r="C19" s="68" t="s">
        <v>105</v>
      </c>
      <c r="D19" s="290"/>
      <c r="E19" s="246"/>
    </row>
    <row r="20" spans="2:11" ht="13.5" thickBot="1">
      <c r="B20" s="110" t="s">
        <v>8</v>
      </c>
      <c r="C20" s="6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219714.18</v>
      </c>
      <c r="E21" s="150">
        <f>E11-E17</f>
        <v>163437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12"/>
      <c r="D23" s="412"/>
      <c r="E23" s="412"/>
      <c r="G23" s="72"/>
    </row>
    <row r="24" spans="2:11" ht="15.75" customHeight="1" thickBot="1">
      <c r="B24" s="399" t="s">
        <v>102</v>
      </c>
      <c r="C24" s="413"/>
      <c r="D24" s="413"/>
      <c r="E24" s="413"/>
    </row>
    <row r="25" spans="2:11" ht="13.5" thickBot="1">
      <c r="B25" s="137"/>
      <c r="C25" s="4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244056.62000000002</v>
      </c>
      <c r="E26" s="235">
        <f>D21</f>
        <v>219714.18</v>
      </c>
      <c r="G26" s="75"/>
    </row>
    <row r="27" spans="2:11">
      <c r="B27" s="8" t="s">
        <v>17</v>
      </c>
      <c r="C27" s="9" t="s">
        <v>108</v>
      </c>
      <c r="D27" s="322">
        <v>15098.73</v>
      </c>
      <c r="E27" s="270">
        <v>-47144.51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61306.240000000005</v>
      </c>
      <c r="E28" s="271">
        <v>6602.07</v>
      </c>
      <c r="F28" s="72"/>
      <c r="G28" s="72"/>
      <c r="H28" s="250"/>
      <c r="I28" s="72"/>
      <c r="J28" s="75"/>
    </row>
    <row r="29" spans="2:11">
      <c r="B29" s="106" t="s">
        <v>4</v>
      </c>
      <c r="C29" s="5" t="s">
        <v>20</v>
      </c>
      <c r="D29" s="323">
        <v>22743.62</v>
      </c>
      <c r="E29" s="272">
        <v>6602.07</v>
      </c>
      <c r="F29" s="72"/>
      <c r="G29" s="72"/>
      <c r="H29" s="250"/>
      <c r="I29" s="72"/>
      <c r="J29" s="75"/>
    </row>
    <row r="30" spans="2:11">
      <c r="B30" s="106" t="s">
        <v>6</v>
      </c>
      <c r="C30" s="5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06" t="s">
        <v>8</v>
      </c>
      <c r="C31" s="5" t="s">
        <v>22</v>
      </c>
      <c r="D31" s="323">
        <v>38562.620000000003</v>
      </c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46207.51</v>
      </c>
      <c r="E32" s="271">
        <v>53746.58</v>
      </c>
      <c r="F32" s="72"/>
      <c r="G32" s="75"/>
      <c r="H32" s="250"/>
      <c r="I32" s="72"/>
      <c r="J32" s="75"/>
    </row>
    <row r="33" spans="2:10">
      <c r="B33" s="106" t="s">
        <v>4</v>
      </c>
      <c r="C33" s="5" t="s">
        <v>25</v>
      </c>
      <c r="D33" s="323">
        <v>16357.54</v>
      </c>
      <c r="E33" s="272">
        <v>18910.28</v>
      </c>
      <c r="F33" s="72"/>
      <c r="G33" s="72"/>
      <c r="H33" s="250"/>
      <c r="I33" s="72"/>
      <c r="J33" s="75"/>
    </row>
    <row r="34" spans="2:10">
      <c r="B34" s="106" t="s">
        <v>6</v>
      </c>
      <c r="C34" s="5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06" t="s">
        <v>8</v>
      </c>
      <c r="C35" s="5" t="s">
        <v>27</v>
      </c>
      <c r="D35" s="323">
        <v>1053.8499999999999</v>
      </c>
      <c r="E35" s="272">
        <v>775.85</v>
      </c>
      <c r="F35" s="72"/>
      <c r="G35" s="72"/>
      <c r="H35" s="250"/>
      <c r="I35" s="72"/>
      <c r="J35" s="75"/>
    </row>
    <row r="36" spans="2:10">
      <c r="B36" s="106" t="s">
        <v>9</v>
      </c>
      <c r="C36" s="5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06" t="s">
        <v>29</v>
      </c>
      <c r="C37" s="5" t="s">
        <v>30</v>
      </c>
      <c r="D37" s="323">
        <v>1365.73</v>
      </c>
      <c r="E37" s="272">
        <v>617.55000000000007</v>
      </c>
      <c r="F37" s="72"/>
      <c r="G37" s="72"/>
      <c r="H37" s="250"/>
      <c r="I37" s="72"/>
      <c r="J37" s="75"/>
    </row>
    <row r="38" spans="2:10">
      <c r="B38" s="106" t="s">
        <v>31</v>
      </c>
      <c r="C38" s="5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07" t="s">
        <v>33</v>
      </c>
      <c r="C39" s="11" t="s">
        <v>34</v>
      </c>
      <c r="D39" s="324">
        <v>27430.39</v>
      </c>
      <c r="E39" s="273">
        <v>33442.9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22084.49</v>
      </c>
      <c r="E40" s="274">
        <v>-9132.67</v>
      </c>
      <c r="G40" s="75"/>
    </row>
    <row r="41" spans="2:10" ht="13.5" thickBot="1">
      <c r="B41" s="101" t="s">
        <v>37</v>
      </c>
      <c r="C41" s="102" t="s">
        <v>38</v>
      </c>
      <c r="D41" s="326">
        <v>281239.84000000003</v>
      </c>
      <c r="E41" s="150">
        <f>E26+E27+E40</f>
        <v>163436.99999999997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7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855.52849999999989</v>
      </c>
      <c r="E47" s="151">
        <v>718.02020000000005</v>
      </c>
      <c r="G47" s="72"/>
      <c r="H47" s="161"/>
    </row>
    <row r="48" spans="2:10">
      <c r="B48" s="125" t="s">
        <v>6</v>
      </c>
      <c r="C48" s="21" t="s">
        <v>41</v>
      </c>
      <c r="D48" s="330">
        <v>907.07899999999995</v>
      </c>
      <c r="E48" s="376">
        <v>550.08920000000001</v>
      </c>
      <c r="G48" s="20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04" t="s">
        <v>4</v>
      </c>
      <c r="C50" s="14" t="s">
        <v>40</v>
      </c>
      <c r="D50" s="330">
        <v>285.27</v>
      </c>
      <c r="E50" s="304">
        <v>306</v>
      </c>
      <c r="G50" s="182"/>
    </row>
    <row r="51" spans="2:7">
      <c r="B51" s="104" t="s">
        <v>6</v>
      </c>
      <c r="C51" s="14" t="s">
        <v>111</v>
      </c>
      <c r="D51" s="330">
        <v>285.27</v>
      </c>
      <c r="E51" s="304">
        <v>272.19</v>
      </c>
      <c r="G51" s="182"/>
    </row>
    <row r="52" spans="2:7">
      <c r="B52" s="104" t="s">
        <v>8</v>
      </c>
      <c r="C52" s="14" t="s">
        <v>112</v>
      </c>
      <c r="D52" s="330">
        <v>326.57</v>
      </c>
      <c r="E52" s="304">
        <v>312.76</v>
      </c>
    </row>
    <row r="53" spans="2:7" ht="12.75" customHeight="1" thickBot="1">
      <c r="B53" s="105" t="s">
        <v>9</v>
      </c>
      <c r="C53" s="16" t="s">
        <v>41</v>
      </c>
      <c r="D53" s="328">
        <v>310.05</v>
      </c>
      <c r="E53" s="375">
        <v>297.11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163437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163437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163437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163437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9"/>
      <c r="C4" s="149"/>
      <c r="D4" s="149"/>
      <c r="E4" s="149"/>
      <c r="H4" s="162"/>
      <c r="I4" s="162"/>
      <c r="J4" s="165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251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8745.86</v>
      </c>
      <c r="E11" s="240">
        <f>SUM(E12:E14)</f>
        <v>7610.78</v>
      </c>
    </row>
    <row r="12" spans="2:12">
      <c r="B12" s="183" t="s">
        <v>4</v>
      </c>
      <c r="C12" s="184" t="s">
        <v>5</v>
      </c>
      <c r="D12" s="289">
        <v>8745.86</v>
      </c>
      <c r="E12" s="245">
        <v>7610.78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8745.86</v>
      </c>
      <c r="E21" s="150">
        <f>E11-E17</f>
        <v>7610.78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9371.82</v>
      </c>
      <c r="E26" s="235">
        <f>D21</f>
        <v>8745.86</v>
      </c>
      <c r="G26" s="75"/>
    </row>
    <row r="27" spans="2:11">
      <c r="B27" s="8" t="s">
        <v>17</v>
      </c>
      <c r="C27" s="9" t="s">
        <v>108</v>
      </c>
      <c r="D27" s="322">
        <v>-107.68</v>
      </c>
      <c r="E27" s="270">
        <v>69.510000000000005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166.15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166.15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107.68</v>
      </c>
      <c r="E32" s="271">
        <v>96.64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28.45</v>
      </c>
      <c r="E35" s="272">
        <v>27.41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79.23</v>
      </c>
      <c r="E37" s="272">
        <v>69.23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57.06</v>
      </c>
      <c r="E40" s="274">
        <v>-1204.5899999999999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9321.1999999999989</v>
      </c>
      <c r="E41" s="150">
        <f>E26+E27+E40</f>
        <v>7610.7800000000007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91.245400000000004</v>
      </c>
      <c r="E47" s="151">
        <v>89.152500000000003</v>
      </c>
      <c r="G47" s="72"/>
    </row>
    <row r="48" spans="2:10">
      <c r="B48" s="196" t="s">
        <v>6</v>
      </c>
      <c r="C48" s="197" t="s">
        <v>41</v>
      </c>
      <c r="D48" s="330">
        <v>90.199299999999994</v>
      </c>
      <c r="E48" s="376">
        <v>89.9726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102.71</v>
      </c>
      <c r="E50" s="304">
        <v>98.1</v>
      </c>
      <c r="G50" s="182"/>
    </row>
    <row r="51" spans="2:7">
      <c r="B51" s="194" t="s">
        <v>6</v>
      </c>
      <c r="C51" s="195" t="s">
        <v>111</v>
      </c>
      <c r="D51" s="330">
        <v>100.89</v>
      </c>
      <c r="E51" s="304">
        <v>81.11</v>
      </c>
      <c r="G51" s="182"/>
    </row>
    <row r="52" spans="2:7">
      <c r="B52" s="194" t="s">
        <v>8</v>
      </c>
      <c r="C52" s="195" t="s">
        <v>112</v>
      </c>
      <c r="D52" s="330">
        <v>103.63</v>
      </c>
      <c r="E52" s="304">
        <v>98.14</v>
      </c>
    </row>
    <row r="53" spans="2:7" ht="13.5" thickBot="1">
      <c r="B53" s="198" t="s">
        <v>9</v>
      </c>
      <c r="C53" s="199" t="s">
        <v>41</v>
      </c>
      <c r="D53" s="328">
        <v>103.34</v>
      </c>
      <c r="E53" s="375">
        <v>84.59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7610.78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7610.78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7610.78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7610.78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221</v>
      </c>
      <c r="C6" s="398"/>
      <c r="D6" s="398"/>
      <c r="E6" s="398"/>
    </row>
    <row r="7" spans="2:12" ht="14.25">
      <c r="B7" s="157"/>
      <c r="C7" s="157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58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44427.360000000001</v>
      </c>
      <c r="E11" s="240">
        <f>SUM(E12:E14)</f>
        <v>43366.28</v>
      </c>
    </row>
    <row r="12" spans="2:12">
      <c r="B12" s="183" t="s">
        <v>4</v>
      </c>
      <c r="C12" s="184" t="s">
        <v>5</v>
      </c>
      <c r="D12" s="289">
        <v>44427.360000000001</v>
      </c>
      <c r="E12" s="245">
        <v>43366.28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44427.360000000001</v>
      </c>
      <c r="E21" s="150">
        <f>E11-E17</f>
        <v>43366.28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  <c r="H25" s="238"/>
    </row>
    <row r="26" spans="2:11">
      <c r="B26" s="97" t="s">
        <v>15</v>
      </c>
      <c r="C26" s="98" t="s">
        <v>16</v>
      </c>
      <c r="D26" s="321">
        <v>45751.199999999997</v>
      </c>
      <c r="E26" s="235">
        <f>D21</f>
        <v>44427.360000000001</v>
      </c>
      <c r="G26" s="75"/>
      <c r="H26" s="238"/>
    </row>
    <row r="27" spans="2:11">
      <c r="B27" s="8" t="s">
        <v>17</v>
      </c>
      <c r="C27" s="9" t="s">
        <v>108</v>
      </c>
      <c r="D27" s="322">
        <v>-272.66000000000003</v>
      </c>
      <c r="E27" s="270">
        <v>252.10000000000002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516.93000000000006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516.93000000000006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272.66000000000003</v>
      </c>
      <c r="E32" s="271">
        <v>264.83000000000004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91.33</v>
      </c>
      <c r="E35" s="272">
        <v>93.56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181.33</v>
      </c>
      <c r="E37" s="272">
        <v>171.27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278.67</v>
      </c>
      <c r="E40" s="274">
        <v>-1313.18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45757.209999999992</v>
      </c>
      <c r="E41" s="150">
        <f>E26+E27+E40</f>
        <v>43366.28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172.4768</v>
      </c>
      <c r="E47" s="151">
        <v>169.6413</v>
      </c>
      <c r="G47" s="72"/>
    </row>
    <row r="48" spans="2:10">
      <c r="B48" s="196" t="s">
        <v>6</v>
      </c>
      <c r="C48" s="197" t="s">
        <v>41</v>
      </c>
      <c r="D48" s="330">
        <v>171.4588</v>
      </c>
      <c r="E48" s="376">
        <v>170.6326</v>
      </c>
      <c r="G48" s="72"/>
    </row>
    <row r="49" spans="2:7">
      <c r="B49" s="122" t="s">
        <v>23</v>
      </c>
      <c r="C49" s="126" t="s">
        <v>110</v>
      </c>
      <c r="D49" s="331"/>
      <c r="E49" s="304"/>
    </row>
    <row r="50" spans="2:7">
      <c r="B50" s="194" t="s">
        <v>4</v>
      </c>
      <c r="C50" s="195" t="s">
        <v>40</v>
      </c>
      <c r="D50" s="330">
        <v>265.26</v>
      </c>
      <c r="E50" s="304">
        <v>261.89</v>
      </c>
      <c r="G50" s="182"/>
    </row>
    <row r="51" spans="2:7">
      <c r="B51" s="194" t="s">
        <v>6</v>
      </c>
      <c r="C51" s="195" t="s">
        <v>111</v>
      </c>
      <c r="D51" s="330">
        <v>265.17</v>
      </c>
      <c r="E51" s="304">
        <v>252.41</v>
      </c>
      <c r="G51" s="182"/>
    </row>
    <row r="52" spans="2:7">
      <c r="B52" s="194" t="s">
        <v>8</v>
      </c>
      <c r="C52" s="195" t="s">
        <v>112</v>
      </c>
      <c r="D52" s="330">
        <v>268.04000000000002</v>
      </c>
      <c r="E52" s="304">
        <v>263.22000000000003</v>
      </c>
    </row>
    <row r="53" spans="2:7" ht="13.5" thickBot="1">
      <c r="B53" s="198" t="s">
        <v>9</v>
      </c>
      <c r="C53" s="199" t="s">
        <v>41</v>
      </c>
      <c r="D53" s="328">
        <v>266.87</v>
      </c>
      <c r="E53" s="375">
        <v>254.15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43366.28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43366.28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43366.28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43366.28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customFormat="1" ht="15.75">
      <c r="B3" s="396" t="s">
        <v>258</v>
      </c>
      <c r="C3" s="396"/>
      <c r="D3" s="396"/>
      <c r="E3" s="396"/>
      <c r="H3" s="163"/>
      <c r="I3" s="163"/>
      <c r="J3" s="165"/>
    </row>
    <row r="4" spans="2:12" customFormat="1" ht="15">
      <c r="B4" s="149"/>
      <c r="C4" s="149"/>
      <c r="D4" s="149"/>
      <c r="E4" s="149"/>
      <c r="H4" s="162"/>
      <c r="I4" s="162"/>
      <c r="J4" s="165"/>
    </row>
    <row r="5" spans="2:12" customFormat="1" ht="14.25">
      <c r="B5" s="397" t="s">
        <v>1</v>
      </c>
      <c r="C5" s="397"/>
      <c r="D5" s="397"/>
      <c r="E5" s="397"/>
    </row>
    <row r="6" spans="2:12" customFormat="1" ht="14.25" customHeight="1">
      <c r="B6" s="398" t="s">
        <v>168</v>
      </c>
      <c r="C6" s="398"/>
      <c r="D6" s="398"/>
      <c r="E6" s="398"/>
    </row>
    <row r="7" spans="2:12" customFormat="1" ht="14.25">
      <c r="B7" s="157"/>
      <c r="C7" s="157"/>
      <c r="D7" s="313"/>
      <c r="E7" s="313"/>
    </row>
    <row r="8" spans="2:12" customFormat="1" ht="13.5">
      <c r="B8" s="400" t="s">
        <v>18</v>
      </c>
      <c r="C8" s="411"/>
      <c r="D8" s="411"/>
      <c r="E8" s="411"/>
    </row>
    <row r="9" spans="2:12" customFormat="1" ht="16.5" thickBot="1">
      <c r="B9" s="399" t="s">
        <v>100</v>
      </c>
      <c r="C9" s="399"/>
      <c r="D9" s="399"/>
      <c r="E9" s="399"/>
    </row>
    <row r="10" spans="2:12" customFormat="1" ht="13.5" thickBot="1">
      <c r="B10" s="158"/>
      <c r="C10" s="77" t="s">
        <v>2</v>
      </c>
      <c r="D10" s="282" t="s">
        <v>256</v>
      </c>
      <c r="E10" s="253" t="s">
        <v>259</v>
      </c>
    </row>
    <row r="11" spans="2:12" customFormat="1">
      <c r="B11" s="92" t="s">
        <v>3</v>
      </c>
      <c r="C11" s="130" t="s">
        <v>106</v>
      </c>
      <c r="D11" s="288">
        <v>38533.43</v>
      </c>
      <c r="E11" s="240">
        <f>SUM(E12:E14)</f>
        <v>30669.09</v>
      </c>
    </row>
    <row r="12" spans="2:12" customFormat="1">
      <c r="B12" s="183" t="s">
        <v>4</v>
      </c>
      <c r="C12" s="184" t="s">
        <v>5</v>
      </c>
      <c r="D12" s="289">
        <v>38533.43</v>
      </c>
      <c r="E12" s="245">
        <v>30669.09</v>
      </c>
    </row>
    <row r="13" spans="2:12" customFormat="1">
      <c r="B13" s="183" t="s">
        <v>6</v>
      </c>
      <c r="C13" s="185" t="s">
        <v>7</v>
      </c>
      <c r="D13" s="290"/>
      <c r="E13" s="246"/>
    </row>
    <row r="14" spans="2:12" customFormat="1">
      <c r="B14" s="183" t="s">
        <v>8</v>
      </c>
      <c r="C14" s="185" t="s">
        <v>10</v>
      </c>
      <c r="D14" s="290"/>
      <c r="E14" s="246"/>
      <c r="G14" s="67"/>
    </row>
    <row r="15" spans="2:12" customFormat="1">
      <c r="B15" s="183" t="s">
        <v>103</v>
      </c>
      <c r="C15" s="185" t="s">
        <v>11</v>
      </c>
      <c r="D15" s="290"/>
      <c r="E15" s="246"/>
    </row>
    <row r="16" spans="2:12" customFormat="1">
      <c r="B16" s="186" t="s">
        <v>104</v>
      </c>
      <c r="C16" s="187" t="s">
        <v>12</v>
      </c>
      <c r="D16" s="291"/>
      <c r="E16" s="247"/>
    </row>
    <row r="17" spans="2:11" customFormat="1">
      <c r="B17" s="8" t="s">
        <v>13</v>
      </c>
      <c r="C17" s="10" t="s">
        <v>65</v>
      </c>
      <c r="D17" s="292"/>
      <c r="E17" s="248"/>
    </row>
    <row r="18" spans="2:11" customFormat="1">
      <c r="B18" s="183" t="s">
        <v>4</v>
      </c>
      <c r="C18" s="184" t="s">
        <v>11</v>
      </c>
      <c r="D18" s="291"/>
      <c r="E18" s="247"/>
    </row>
    <row r="19" spans="2:11" customFormat="1" ht="15" customHeight="1">
      <c r="B19" s="183" t="s">
        <v>6</v>
      </c>
      <c r="C19" s="185" t="s">
        <v>105</v>
      </c>
      <c r="D19" s="290"/>
      <c r="E19" s="246"/>
    </row>
    <row r="20" spans="2:11" customFormat="1" ht="13.5" thickBot="1">
      <c r="B20" s="188" t="s">
        <v>8</v>
      </c>
      <c r="C20" s="189" t="s">
        <v>14</v>
      </c>
      <c r="D20" s="293"/>
      <c r="E20" s="241"/>
    </row>
    <row r="21" spans="2:11" customFormat="1" ht="13.5" thickBot="1">
      <c r="B21" s="407" t="s">
        <v>107</v>
      </c>
      <c r="C21" s="408"/>
      <c r="D21" s="294">
        <v>38533.43</v>
      </c>
      <c r="E21" s="150">
        <f>E11-E17</f>
        <v>30669.09</v>
      </c>
      <c r="F21" s="78"/>
      <c r="G21" s="78"/>
      <c r="H21" s="170"/>
      <c r="J21" s="228"/>
      <c r="K21" s="170"/>
    </row>
    <row r="22" spans="2:11" customFormat="1">
      <c r="B22" s="3"/>
      <c r="C22" s="6"/>
      <c r="D22" s="7"/>
      <c r="E22" s="7"/>
      <c r="G22" s="72"/>
    </row>
    <row r="23" spans="2:11" customFormat="1" ht="13.5">
      <c r="B23" s="400" t="s">
        <v>101</v>
      </c>
      <c r="C23" s="409"/>
      <c r="D23" s="409"/>
      <c r="E23" s="409"/>
      <c r="G23" s="72"/>
    </row>
    <row r="24" spans="2:11" customFormat="1" ht="15.75" customHeight="1" thickBot="1">
      <c r="B24" s="399" t="s">
        <v>102</v>
      </c>
      <c r="C24" s="410"/>
      <c r="D24" s="410"/>
      <c r="E24" s="410"/>
    </row>
    <row r="25" spans="2:11" customFormat="1" ht="13.5" thickBot="1">
      <c r="B25" s="221"/>
      <c r="C25" s="190" t="s">
        <v>2</v>
      </c>
      <c r="D25" s="282" t="s">
        <v>246</v>
      </c>
      <c r="E25" s="253" t="s">
        <v>259</v>
      </c>
    </row>
    <row r="26" spans="2:11" customFormat="1">
      <c r="B26" s="97" t="s">
        <v>15</v>
      </c>
      <c r="C26" s="98" t="s">
        <v>16</v>
      </c>
      <c r="D26" s="321">
        <v>40895.61</v>
      </c>
      <c r="E26" s="235">
        <f>D21</f>
        <v>38533.43</v>
      </c>
      <c r="G26" s="75"/>
    </row>
    <row r="27" spans="2:11" customFormat="1">
      <c r="B27" s="8" t="s">
        <v>17</v>
      </c>
      <c r="C27" s="9" t="s">
        <v>108</v>
      </c>
      <c r="D27" s="322">
        <v>-227.55</v>
      </c>
      <c r="E27" s="270">
        <v>38.009999999999991</v>
      </c>
      <c r="F27" s="72"/>
      <c r="G27" s="75"/>
      <c r="H27" s="250"/>
      <c r="I27" s="72"/>
      <c r="J27" s="75"/>
    </row>
    <row r="28" spans="2:11" customFormat="1">
      <c r="B28" s="8" t="s">
        <v>18</v>
      </c>
      <c r="C28" s="9" t="s">
        <v>19</v>
      </c>
      <c r="D28" s="322"/>
      <c r="E28" s="271">
        <v>234.78</v>
      </c>
      <c r="F28" s="72"/>
      <c r="G28" s="72"/>
      <c r="H28" s="250"/>
      <c r="I28" s="72"/>
      <c r="J28" s="75"/>
    </row>
    <row r="29" spans="2:11" customFormat="1">
      <c r="B29" s="191" t="s">
        <v>4</v>
      </c>
      <c r="C29" s="184" t="s">
        <v>20</v>
      </c>
      <c r="D29" s="323"/>
      <c r="E29" s="272">
        <v>234.78</v>
      </c>
      <c r="F29" s="72"/>
      <c r="G29" s="72"/>
      <c r="H29" s="250"/>
      <c r="I29" s="72"/>
      <c r="J29" s="75"/>
    </row>
    <row r="30" spans="2:11" customFormat="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 customFormat="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 customFormat="1">
      <c r="B32" s="94" t="s">
        <v>23</v>
      </c>
      <c r="C32" s="10" t="s">
        <v>24</v>
      </c>
      <c r="D32" s="322">
        <v>227.55</v>
      </c>
      <c r="E32" s="271">
        <v>196.77</v>
      </c>
      <c r="F32" s="72"/>
      <c r="G32" s="75"/>
      <c r="H32" s="250"/>
      <c r="I32" s="72"/>
      <c r="J32" s="75"/>
    </row>
    <row r="33" spans="2:10" customFormat="1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 customFormat="1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 customFormat="1">
      <c r="B35" s="191" t="s">
        <v>8</v>
      </c>
      <c r="C35" s="184" t="s">
        <v>27</v>
      </c>
      <c r="D35" s="323">
        <v>57.93</v>
      </c>
      <c r="E35" s="272">
        <v>58.27</v>
      </c>
      <c r="F35" s="72"/>
      <c r="G35" s="72"/>
      <c r="H35" s="250"/>
      <c r="I35" s="72"/>
      <c r="J35" s="75"/>
    </row>
    <row r="36" spans="2:10" customFormat="1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customFormat="1" ht="25.5">
      <c r="B37" s="191" t="s">
        <v>29</v>
      </c>
      <c r="C37" s="184" t="s">
        <v>30</v>
      </c>
      <c r="D37" s="323">
        <v>169.62</v>
      </c>
      <c r="E37" s="272">
        <v>138.5</v>
      </c>
      <c r="F37" s="72"/>
      <c r="G37" s="72"/>
      <c r="H37" s="250"/>
      <c r="I37" s="72"/>
      <c r="J37" s="75"/>
    </row>
    <row r="38" spans="2:10" customFormat="1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 customFormat="1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customFormat="1" ht="13.5" thickBot="1">
      <c r="B40" s="99" t="s">
        <v>35</v>
      </c>
      <c r="C40" s="100" t="s">
        <v>36</v>
      </c>
      <c r="D40" s="325">
        <v>-309.29000000000002</v>
      </c>
      <c r="E40" s="274">
        <v>-7902.35</v>
      </c>
      <c r="G40" s="75"/>
    </row>
    <row r="41" spans="2:10" customFormat="1" ht="13.5" thickBot="1">
      <c r="B41" s="101" t="s">
        <v>37</v>
      </c>
      <c r="C41" s="102" t="s">
        <v>38</v>
      </c>
      <c r="D41" s="326">
        <v>40358.769999999997</v>
      </c>
      <c r="E41" s="150">
        <f>E26+E27+E40</f>
        <v>30669.090000000004</v>
      </c>
      <c r="F41" s="78"/>
      <c r="G41" s="75"/>
    </row>
    <row r="42" spans="2:10" customFormat="1">
      <c r="B42" s="95"/>
      <c r="C42" s="95"/>
      <c r="D42" s="96"/>
      <c r="E42" s="96"/>
      <c r="F42" s="78"/>
      <c r="G42" s="67"/>
    </row>
    <row r="43" spans="2:10" customFormat="1" ht="13.5">
      <c r="B43" s="401" t="s">
        <v>60</v>
      </c>
      <c r="C43" s="402"/>
      <c r="D43" s="402"/>
      <c r="E43" s="402"/>
      <c r="G43" s="72"/>
    </row>
    <row r="44" spans="2:10" customFormat="1" ht="18" customHeight="1" thickBot="1">
      <c r="B44" s="399" t="s">
        <v>118</v>
      </c>
      <c r="C44" s="403"/>
      <c r="D44" s="403"/>
      <c r="E44" s="403"/>
      <c r="G44" s="72"/>
    </row>
    <row r="45" spans="2:10" customFormat="1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 customFormat="1">
      <c r="B46" s="12" t="s">
        <v>18</v>
      </c>
      <c r="C46" s="29" t="s">
        <v>109</v>
      </c>
      <c r="D46" s="103"/>
      <c r="E46" s="27"/>
      <c r="G46" s="72"/>
    </row>
    <row r="47" spans="2:10" customFormat="1">
      <c r="B47" s="194" t="s">
        <v>4</v>
      </c>
      <c r="C47" s="195" t="s">
        <v>40</v>
      </c>
      <c r="D47" s="330">
        <v>910.20719999999994</v>
      </c>
      <c r="E47" s="151">
        <v>899.89329999999995</v>
      </c>
      <c r="G47" s="72"/>
    </row>
    <row r="48" spans="2:10" customFormat="1">
      <c r="B48" s="196" t="s">
        <v>6</v>
      </c>
      <c r="C48" s="197" t="s">
        <v>41</v>
      </c>
      <c r="D48" s="330">
        <v>905.10820000000001</v>
      </c>
      <c r="E48" s="374">
        <v>900.97199999999998</v>
      </c>
      <c r="G48" s="72"/>
    </row>
    <row r="49" spans="2:7" customFormat="1">
      <c r="B49" s="122" t="s">
        <v>23</v>
      </c>
      <c r="C49" s="126" t="s">
        <v>110</v>
      </c>
      <c r="D49" s="331"/>
      <c r="E49" s="307"/>
    </row>
    <row r="50" spans="2:7" customFormat="1">
      <c r="B50" s="194" t="s">
        <v>4</v>
      </c>
      <c r="C50" s="195" t="s">
        <v>40</v>
      </c>
      <c r="D50" s="330">
        <v>44.93</v>
      </c>
      <c r="E50" s="151">
        <v>42.82</v>
      </c>
      <c r="G50" s="182"/>
    </row>
    <row r="51" spans="2:7" customFormat="1">
      <c r="B51" s="194" t="s">
        <v>6</v>
      </c>
      <c r="C51" s="195" t="s">
        <v>111</v>
      </c>
      <c r="D51" s="330">
        <v>42.47</v>
      </c>
      <c r="E51" s="151">
        <v>32.660000000000004</v>
      </c>
      <c r="G51" s="182"/>
    </row>
    <row r="52" spans="2:7" customFormat="1">
      <c r="B52" s="194" t="s">
        <v>8</v>
      </c>
      <c r="C52" s="195" t="s">
        <v>112</v>
      </c>
      <c r="D52" s="330">
        <v>45.87</v>
      </c>
      <c r="E52" s="151">
        <v>42.9</v>
      </c>
    </row>
    <row r="53" spans="2:7" customFormat="1" ht="13.5" thickBot="1">
      <c r="B53" s="198" t="s">
        <v>9</v>
      </c>
      <c r="C53" s="199" t="s">
        <v>41</v>
      </c>
      <c r="D53" s="328">
        <v>44.59</v>
      </c>
      <c r="E53" s="375">
        <v>34.04</v>
      </c>
    </row>
    <row r="54" spans="2:7" customFormat="1">
      <c r="B54" s="111"/>
      <c r="C54" s="112"/>
      <c r="D54" s="113"/>
      <c r="E54" s="113"/>
    </row>
    <row r="55" spans="2:7" customFormat="1" ht="13.5">
      <c r="B55" s="401" t="s">
        <v>62</v>
      </c>
      <c r="C55" s="411"/>
      <c r="D55" s="411"/>
      <c r="E55" s="411"/>
    </row>
    <row r="56" spans="2:7" customFormat="1" ht="14.25" thickBot="1">
      <c r="B56" s="399" t="s">
        <v>113</v>
      </c>
      <c r="C56" s="406"/>
      <c r="D56" s="406"/>
      <c r="E56" s="406"/>
    </row>
    <row r="57" spans="2:7" customFormat="1" ht="23.25" thickBot="1">
      <c r="B57" s="394" t="s">
        <v>42</v>
      </c>
      <c r="C57" s="395"/>
      <c r="D57" s="17" t="s">
        <v>119</v>
      </c>
      <c r="E57" s="18" t="s">
        <v>114</v>
      </c>
    </row>
    <row r="58" spans="2:7" customFormat="1">
      <c r="B58" s="19" t="s">
        <v>18</v>
      </c>
      <c r="C58" s="128" t="s">
        <v>43</v>
      </c>
      <c r="D58" s="129">
        <f>D64</f>
        <v>30669.09</v>
      </c>
      <c r="E58" s="30">
        <f>D58/E21</f>
        <v>1</v>
      </c>
    </row>
    <row r="59" spans="2:7" customFormat="1" ht="25.5">
      <c r="B59" s="125" t="s">
        <v>4</v>
      </c>
      <c r="C59" s="21" t="s">
        <v>44</v>
      </c>
      <c r="D59" s="81">
        <v>0</v>
      </c>
      <c r="E59" s="82">
        <v>0</v>
      </c>
    </row>
    <row r="60" spans="2:7" customFormat="1" ht="25.5">
      <c r="B60" s="104" t="s">
        <v>6</v>
      </c>
      <c r="C60" s="14" t="s">
        <v>45</v>
      </c>
      <c r="D60" s="79">
        <v>0</v>
      </c>
      <c r="E60" s="80">
        <v>0</v>
      </c>
    </row>
    <row r="61" spans="2:7" customFormat="1">
      <c r="B61" s="104" t="s">
        <v>8</v>
      </c>
      <c r="C61" s="14" t="s">
        <v>46</v>
      </c>
      <c r="D61" s="79">
        <v>0</v>
      </c>
      <c r="E61" s="80">
        <v>0</v>
      </c>
    </row>
    <row r="62" spans="2:7" customFormat="1">
      <c r="B62" s="104" t="s">
        <v>9</v>
      </c>
      <c r="C62" s="14" t="s">
        <v>47</v>
      </c>
      <c r="D62" s="79">
        <v>0</v>
      </c>
      <c r="E62" s="80">
        <v>0</v>
      </c>
    </row>
    <row r="63" spans="2:7" customFormat="1">
      <c r="B63" s="104" t="s">
        <v>29</v>
      </c>
      <c r="C63" s="14" t="s">
        <v>48</v>
      </c>
      <c r="D63" s="79">
        <v>0</v>
      </c>
      <c r="E63" s="80">
        <v>0</v>
      </c>
    </row>
    <row r="64" spans="2:7" customFormat="1">
      <c r="B64" s="125" t="s">
        <v>31</v>
      </c>
      <c r="C64" s="21" t="s">
        <v>49</v>
      </c>
      <c r="D64" s="81">
        <f>E21</f>
        <v>30669.09</v>
      </c>
      <c r="E64" s="82">
        <f>E58</f>
        <v>1</v>
      </c>
    </row>
    <row r="65" spans="2:5" customFormat="1">
      <c r="B65" s="125" t="s">
        <v>33</v>
      </c>
      <c r="C65" s="21" t="s">
        <v>115</v>
      </c>
      <c r="D65" s="81">
        <v>0</v>
      </c>
      <c r="E65" s="82">
        <v>0</v>
      </c>
    </row>
    <row r="66" spans="2:5" customFormat="1">
      <c r="B66" s="125" t="s">
        <v>50</v>
      </c>
      <c r="C66" s="21" t="s">
        <v>51</v>
      </c>
      <c r="D66" s="81">
        <v>0</v>
      </c>
      <c r="E66" s="82">
        <v>0</v>
      </c>
    </row>
    <row r="67" spans="2:5" customFormat="1">
      <c r="B67" s="104" t="s">
        <v>52</v>
      </c>
      <c r="C67" s="14" t="s">
        <v>53</v>
      </c>
      <c r="D67" s="79">
        <v>0</v>
      </c>
      <c r="E67" s="80">
        <v>0</v>
      </c>
    </row>
    <row r="68" spans="2:5" customFormat="1">
      <c r="B68" s="104" t="s">
        <v>54</v>
      </c>
      <c r="C68" s="14" t="s">
        <v>55</v>
      </c>
      <c r="D68" s="79">
        <v>0</v>
      </c>
      <c r="E68" s="80">
        <v>0</v>
      </c>
    </row>
    <row r="69" spans="2:5" customFormat="1">
      <c r="B69" s="104" t="s">
        <v>56</v>
      </c>
      <c r="C69" s="14" t="s">
        <v>57</v>
      </c>
      <c r="D69" s="242">
        <v>0</v>
      </c>
      <c r="E69" s="80">
        <v>0</v>
      </c>
    </row>
    <row r="70" spans="2:5" customFormat="1">
      <c r="B70" s="131" t="s">
        <v>58</v>
      </c>
      <c r="C70" s="115" t="s">
        <v>59</v>
      </c>
      <c r="D70" s="116">
        <v>0</v>
      </c>
      <c r="E70" s="117">
        <v>0</v>
      </c>
    </row>
    <row r="71" spans="2:5" customFormat="1">
      <c r="B71" s="132" t="s">
        <v>23</v>
      </c>
      <c r="C71" s="123" t="s">
        <v>61</v>
      </c>
      <c r="D71" s="124">
        <v>0</v>
      </c>
      <c r="E71" s="66">
        <v>0</v>
      </c>
    </row>
    <row r="72" spans="2:5" customFormat="1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 customFormat="1">
      <c r="B73" s="134" t="s">
        <v>62</v>
      </c>
      <c r="C73" s="23" t="s">
        <v>65</v>
      </c>
      <c r="D73" s="24">
        <v>0</v>
      </c>
      <c r="E73" s="25">
        <v>0</v>
      </c>
    </row>
    <row r="74" spans="2:5" customFormat="1">
      <c r="B74" s="132" t="s">
        <v>64</v>
      </c>
      <c r="C74" s="123" t="s">
        <v>66</v>
      </c>
      <c r="D74" s="124">
        <f>D58</f>
        <v>30669.09</v>
      </c>
      <c r="E74" s="66">
        <f>E58+E72-E73</f>
        <v>1</v>
      </c>
    </row>
    <row r="75" spans="2:5" customFormat="1">
      <c r="B75" s="104" t="s">
        <v>4</v>
      </c>
      <c r="C75" s="14" t="s">
        <v>67</v>
      </c>
      <c r="D75" s="79">
        <f>D74</f>
        <v>30669.09</v>
      </c>
      <c r="E75" s="80">
        <f>E74</f>
        <v>1</v>
      </c>
    </row>
    <row r="76" spans="2:5" customFormat="1">
      <c r="B76" s="104" t="s">
        <v>6</v>
      </c>
      <c r="C76" s="14" t="s">
        <v>116</v>
      </c>
      <c r="D76" s="79">
        <v>0</v>
      </c>
      <c r="E76" s="80">
        <v>0</v>
      </c>
    </row>
    <row r="77" spans="2:5" customFormat="1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238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568198.77</v>
      </c>
      <c r="E11" s="240">
        <f>SUM(E12:E14)</f>
        <v>408665.62</v>
      </c>
    </row>
    <row r="12" spans="2:12">
      <c r="B12" s="183" t="s">
        <v>4</v>
      </c>
      <c r="C12" s="184" t="s">
        <v>5</v>
      </c>
      <c r="D12" s="289">
        <v>568198.77</v>
      </c>
      <c r="E12" s="245">
        <v>408665.62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568198.77</v>
      </c>
      <c r="E21" s="150">
        <f>E11-E17</f>
        <v>408665.62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682369.39</v>
      </c>
      <c r="E26" s="235">
        <f>D21</f>
        <v>568198.77</v>
      </c>
      <c r="G26" s="75"/>
      <c r="H26" s="238"/>
      <c r="I26" s="238"/>
    </row>
    <row r="27" spans="2:11">
      <c r="B27" s="8" t="s">
        <v>17</v>
      </c>
      <c r="C27" s="9" t="s">
        <v>108</v>
      </c>
      <c r="D27" s="322">
        <v>76571.95</v>
      </c>
      <c r="E27" s="270">
        <v>-77229.55</v>
      </c>
      <c r="F27" s="72"/>
      <c r="G27" s="75"/>
      <c r="H27" s="250"/>
      <c r="I27" s="250"/>
      <c r="J27" s="75"/>
    </row>
    <row r="28" spans="2:11">
      <c r="B28" s="8" t="s">
        <v>18</v>
      </c>
      <c r="C28" s="9" t="s">
        <v>19</v>
      </c>
      <c r="D28" s="322">
        <v>100083.69</v>
      </c>
      <c r="E28" s="271">
        <v>7.6</v>
      </c>
      <c r="F28" s="72"/>
      <c r="G28" s="72"/>
      <c r="H28" s="250"/>
      <c r="I28" s="250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250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250"/>
      <c r="J30" s="75"/>
    </row>
    <row r="31" spans="2:11">
      <c r="B31" s="191" t="s">
        <v>8</v>
      </c>
      <c r="C31" s="184" t="s">
        <v>22</v>
      </c>
      <c r="D31" s="323">
        <v>100083.69</v>
      </c>
      <c r="E31" s="272">
        <v>7.6</v>
      </c>
      <c r="F31" s="72"/>
      <c r="G31" s="72"/>
      <c r="H31" s="250"/>
      <c r="I31" s="250"/>
      <c r="J31" s="75"/>
    </row>
    <row r="32" spans="2:11">
      <c r="B32" s="94" t="s">
        <v>23</v>
      </c>
      <c r="C32" s="10" t="s">
        <v>24</v>
      </c>
      <c r="D32" s="322">
        <v>23511.739999999998</v>
      </c>
      <c r="E32" s="271">
        <v>77237.150000000009</v>
      </c>
      <c r="F32" s="72"/>
      <c r="G32" s="75"/>
      <c r="H32" s="250"/>
      <c r="I32" s="250"/>
      <c r="J32" s="75"/>
    </row>
    <row r="33" spans="2:10">
      <c r="B33" s="191" t="s">
        <v>4</v>
      </c>
      <c r="C33" s="184" t="s">
        <v>25</v>
      </c>
      <c r="D33" s="323">
        <v>15812.92</v>
      </c>
      <c r="E33" s="272">
        <v>71622.33</v>
      </c>
      <c r="F33" s="72"/>
      <c r="G33" s="72"/>
      <c r="H33" s="250"/>
      <c r="I33" s="250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250"/>
      <c r="J34" s="75"/>
    </row>
    <row r="35" spans="2:10">
      <c r="B35" s="191" t="s">
        <v>8</v>
      </c>
      <c r="C35" s="184" t="s">
        <v>27</v>
      </c>
      <c r="D35" s="323">
        <v>1201.99</v>
      </c>
      <c r="E35" s="272">
        <v>1404.42</v>
      </c>
      <c r="F35" s="72"/>
      <c r="G35" s="72"/>
      <c r="H35" s="250"/>
      <c r="I35" s="250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250"/>
      <c r="J36" s="75"/>
    </row>
    <row r="37" spans="2:10" ht="25.5">
      <c r="B37" s="191" t="s">
        <v>29</v>
      </c>
      <c r="C37" s="184" t="s">
        <v>30</v>
      </c>
      <c r="D37" s="323">
        <v>6496.83</v>
      </c>
      <c r="E37" s="272">
        <v>4210.3999999999996</v>
      </c>
      <c r="F37" s="72"/>
      <c r="G37" s="72"/>
      <c r="H37" s="250"/>
      <c r="I37" s="250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250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250"/>
      <c r="J39" s="75"/>
    </row>
    <row r="40" spans="2:10" ht="13.5" thickBot="1">
      <c r="B40" s="99" t="s">
        <v>35</v>
      </c>
      <c r="C40" s="100" t="s">
        <v>36</v>
      </c>
      <c r="D40" s="325">
        <v>51432.94</v>
      </c>
      <c r="E40" s="274">
        <v>-82303.600000000006</v>
      </c>
      <c r="G40" s="75"/>
      <c r="H40" s="238"/>
      <c r="I40" s="238"/>
    </row>
    <row r="41" spans="2:10" ht="13.5" thickBot="1">
      <c r="B41" s="101" t="s">
        <v>37</v>
      </c>
      <c r="C41" s="102" t="s">
        <v>38</v>
      </c>
      <c r="D41" s="326">
        <v>810374.28</v>
      </c>
      <c r="E41" s="150">
        <f>E26+E27+E40</f>
        <v>408665.62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1062.037</v>
      </c>
      <c r="E47" s="151">
        <v>877.22900000000004</v>
      </c>
      <c r="G47" s="72"/>
    </row>
    <row r="48" spans="2:10">
      <c r="B48" s="196" t="s">
        <v>6</v>
      </c>
      <c r="C48" s="197" t="s">
        <v>41</v>
      </c>
      <c r="D48" s="330">
        <v>1182.4929999999999</v>
      </c>
      <c r="E48" s="151">
        <v>744.91099999999994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642.51</v>
      </c>
      <c r="E50" s="151">
        <v>647.72</v>
      </c>
      <c r="G50" s="182"/>
    </row>
    <row r="51" spans="2:7">
      <c r="B51" s="194" t="s">
        <v>6</v>
      </c>
      <c r="C51" s="195" t="s">
        <v>111</v>
      </c>
      <c r="D51" s="330">
        <v>639.49</v>
      </c>
      <c r="E51" s="151">
        <v>537.32000000000005</v>
      </c>
      <c r="G51" s="182"/>
    </row>
    <row r="52" spans="2:7">
      <c r="B52" s="194" t="s">
        <v>8</v>
      </c>
      <c r="C52" s="195" t="s">
        <v>112</v>
      </c>
      <c r="D52" s="330">
        <v>735.7</v>
      </c>
      <c r="E52" s="151">
        <v>654.80000000000007</v>
      </c>
    </row>
    <row r="53" spans="2:7" ht="12.75" customHeight="1" thickBot="1">
      <c r="B53" s="198" t="s">
        <v>9</v>
      </c>
      <c r="C53" s="199" t="s">
        <v>41</v>
      </c>
      <c r="D53" s="328">
        <v>685.31</v>
      </c>
      <c r="E53" s="371">
        <v>548.61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408665.62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408665.62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408665.62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408665.62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169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10812935.18</v>
      </c>
      <c r="E11" s="240">
        <f>SUM(E12:E14)</f>
        <v>9651036.8100000005</v>
      </c>
    </row>
    <row r="12" spans="2:12">
      <c r="B12" s="183" t="s">
        <v>4</v>
      </c>
      <c r="C12" s="184" t="s">
        <v>5</v>
      </c>
      <c r="D12" s="289">
        <v>10812935.18</v>
      </c>
      <c r="E12" s="245">
        <v>9651036.8100000005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10812935.18</v>
      </c>
      <c r="E21" s="150">
        <f>E11-E17</f>
        <v>9651036.8100000005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10070311.060000001</v>
      </c>
      <c r="E26" s="235">
        <f>D21</f>
        <v>10812935.18</v>
      </c>
      <c r="G26" s="75"/>
      <c r="H26" s="238"/>
    </row>
    <row r="27" spans="2:11">
      <c r="B27" s="8" t="s">
        <v>17</v>
      </c>
      <c r="C27" s="9" t="s">
        <v>108</v>
      </c>
      <c r="D27" s="322">
        <v>-189897.02</v>
      </c>
      <c r="E27" s="270">
        <v>-151389.52000000002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189897.02</v>
      </c>
      <c r="E32" s="271">
        <v>151389.52000000002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89194.54</v>
      </c>
      <c r="E33" s="272">
        <v>71714.38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1366.83</v>
      </c>
      <c r="E35" s="272">
        <v>398.53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81634.09</v>
      </c>
      <c r="E37" s="272">
        <v>79276.61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17701.560000000001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720675.95</v>
      </c>
      <c r="E40" s="274">
        <v>-1010508.85</v>
      </c>
      <c r="G40" s="75"/>
    </row>
    <row r="41" spans="2:10" ht="13.5" thickBot="1">
      <c r="B41" s="101" t="s">
        <v>37</v>
      </c>
      <c r="C41" s="102" t="s">
        <v>38</v>
      </c>
      <c r="D41" s="326">
        <v>10601089.99</v>
      </c>
      <c r="E41" s="150">
        <f>E26+E27+E40</f>
        <v>9651036.8100000005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18475.261999999999</v>
      </c>
      <c r="E47" s="151">
        <v>17731.937000000002</v>
      </c>
      <c r="G47" s="72"/>
    </row>
    <row r="48" spans="2:10">
      <c r="B48" s="196" t="s">
        <v>6</v>
      </c>
      <c r="C48" s="197" t="s">
        <v>41</v>
      </c>
      <c r="D48" s="330">
        <v>18028.758000000002</v>
      </c>
      <c r="E48" s="151">
        <v>17472.050999999999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545.07000000000005</v>
      </c>
      <c r="E50" s="151">
        <v>609.79999999999995</v>
      </c>
      <c r="G50" s="182"/>
    </row>
    <row r="51" spans="2:7">
      <c r="B51" s="194" t="s">
        <v>6</v>
      </c>
      <c r="C51" s="195" t="s">
        <v>111</v>
      </c>
      <c r="D51" s="330">
        <v>525.1</v>
      </c>
      <c r="E51" s="151">
        <v>507.5</v>
      </c>
      <c r="G51" s="182"/>
    </row>
    <row r="52" spans="2:7">
      <c r="B52" s="194" t="s">
        <v>8</v>
      </c>
      <c r="C52" s="195" t="s">
        <v>112</v>
      </c>
      <c r="D52" s="330">
        <v>591.72</v>
      </c>
      <c r="E52" s="151">
        <v>618.29</v>
      </c>
    </row>
    <row r="53" spans="2:7" ht="14.25" customHeight="1" thickBot="1">
      <c r="B53" s="198" t="s">
        <v>9</v>
      </c>
      <c r="C53" s="199" t="s">
        <v>41</v>
      </c>
      <c r="D53" s="328">
        <v>588.01</v>
      </c>
      <c r="E53" s="371">
        <v>552.37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9651036.8100000005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9651036.8100000005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9651036.8100000005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9651036.8100000005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36"/>
      <c r="C4" s="136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170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67237.53</v>
      </c>
      <c r="E11" s="240">
        <f>SUM(E12:E14)</f>
        <v>62791.14</v>
      </c>
    </row>
    <row r="12" spans="2:12">
      <c r="B12" s="183" t="s">
        <v>4</v>
      </c>
      <c r="C12" s="184" t="s">
        <v>5</v>
      </c>
      <c r="D12" s="289">
        <v>67237.53</v>
      </c>
      <c r="E12" s="245">
        <v>62791.14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67237.53</v>
      </c>
      <c r="E21" s="150">
        <f>E11-E17</f>
        <v>62791.14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114726.67</v>
      </c>
      <c r="E26" s="235">
        <f>D21</f>
        <v>67237.53</v>
      </c>
      <c r="G26" s="75"/>
    </row>
    <row r="27" spans="2:11">
      <c r="B27" s="8" t="s">
        <v>17</v>
      </c>
      <c r="C27" s="9" t="s">
        <v>108</v>
      </c>
      <c r="D27" s="322">
        <v>-46194.92</v>
      </c>
      <c r="E27" s="270">
        <v>-517.18000000000006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46194.92</v>
      </c>
      <c r="E32" s="271">
        <v>517.18000000000006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45501.599999999999</v>
      </c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41.59</v>
      </c>
      <c r="E35" s="272">
        <v>5.07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651.73</v>
      </c>
      <c r="E37" s="272">
        <v>512.11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-133.84</v>
      </c>
      <c r="E40" s="274">
        <v>-3929.21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68397.91</v>
      </c>
      <c r="E41" s="150">
        <f>E26+E27+E40</f>
        <v>62791.140000000007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258.96499999999997</v>
      </c>
      <c r="E47" s="151">
        <v>153.59100000000001</v>
      </c>
      <c r="G47" s="72"/>
    </row>
    <row r="48" spans="2:10">
      <c r="B48" s="196" t="s">
        <v>6</v>
      </c>
      <c r="C48" s="197" t="s">
        <v>41</v>
      </c>
      <c r="D48" s="330">
        <v>154.84100000000001</v>
      </c>
      <c r="E48" s="151">
        <v>152.36500000000001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443.02</v>
      </c>
      <c r="E50" s="151">
        <v>437.77</v>
      </c>
      <c r="G50" s="182"/>
    </row>
    <row r="51" spans="2:7">
      <c r="B51" s="194" t="s">
        <v>6</v>
      </c>
      <c r="C51" s="195" t="s">
        <v>111</v>
      </c>
      <c r="D51" s="330" t="s">
        <v>260</v>
      </c>
      <c r="E51" s="151">
        <v>411.66</v>
      </c>
      <c r="G51" s="182"/>
    </row>
    <row r="52" spans="2:7">
      <c r="B52" s="194" t="s">
        <v>8</v>
      </c>
      <c r="C52" s="195" t="s">
        <v>112</v>
      </c>
      <c r="D52" s="330">
        <v>445.25</v>
      </c>
      <c r="E52" s="151">
        <v>438.75</v>
      </c>
    </row>
    <row r="53" spans="2:7" ht="13.5" customHeight="1" thickBot="1">
      <c r="B53" s="198" t="s">
        <v>9</v>
      </c>
      <c r="C53" s="199" t="s">
        <v>41</v>
      </c>
      <c r="D53" s="328">
        <v>441.73</v>
      </c>
      <c r="E53" s="275">
        <v>412.11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62791.14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62791.14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62791.14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62791.14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171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151619.93</v>
      </c>
      <c r="E11" s="240">
        <f>SUM(E12:E14)</f>
        <v>89728.04</v>
      </c>
    </row>
    <row r="12" spans="2:12">
      <c r="B12" s="183" t="s">
        <v>4</v>
      </c>
      <c r="C12" s="184" t="s">
        <v>5</v>
      </c>
      <c r="D12" s="289">
        <v>151619.93</v>
      </c>
      <c r="E12" s="245">
        <v>89728.04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151619.93</v>
      </c>
      <c r="E21" s="150">
        <f>E11-E17</f>
        <v>89728.04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150999.05000000002</v>
      </c>
      <c r="E26" s="235">
        <f>D21</f>
        <v>151619.93</v>
      </c>
      <c r="G26" s="75"/>
    </row>
    <row r="27" spans="2:11">
      <c r="B27" s="8" t="s">
        <v>17</v>
      </c>
      <c r="C27" s="9" t="s">
        <v>108</v>
      </c>
      <c r="D27" s="322">
        <v>2788.0600000000013</v>
      </c>
      <c r="E27" s="270">
        <v>-25262.410000000003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12623.2</v>
      </c>
      <c r="E28" s="271">
        <v>4763.55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3637.16</v>
      </c>
      <c r="E29" s="272">
        <v>3472.73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8986.0400000000009</v>
      </c>
      <c r="E31" s="272">
        <v>1290.8200000000002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9835.14</v>
      </c>
      <c r="E32" s="271">
        <v>30025.960000000003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4351.5200000000004</v>
      </c>
      <c r="E33" s="272">
        <v>28544.99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386.8</v>
      </c>
      <c r="E35" s="272">
        <v>333.90000000000003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1238.6300000000001</v>
      </c>
      <c r="E37" s="272">
        <v>1058.57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3858.1899999999996</v>
      </c>
      <c r="E39" s="273">
        <v>88.5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14110.97</v>
      </c>
      <c r="E40" s="274">
        <v>-36629.480000000003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167898.08000000002</v>
      </c>
      <c r="E41" s="150">
        <f>E26+E27+E40</f>
        <v>89728.039999999979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402.83600000000001</v>
      </c>
      <c r="E47" s="151">
        <v>381.40499999999997</v>
      </c>
      <c r="G47" s="283"/>
      <c r="H47" s="154"/>
    </row>
    <row r="48" spans="2:10">
      <c r="B48" s="196" t="s">
        <v>6</v>
      </c>
      <c r="C48" s="197" t="s">
        <v>41</v>
      </c>
      <c r="D48" s="330">
        <v>410.25799999999998</v>
      </c>
      <c r="E48" s="151">
        <v>297.41800000000001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374.84</v>
      </c>
      <c r="E50" s="151">
        <v>397.53</v>
      </c>
      <c r="G50" s="182"/>
    </row>
    <row r="51" spans="2:7">
      <c r="B51" s="194" t="s">
        <v>6</v>
      </c>
      <c r="C51" s="195" t="s">
        <v>111</v>
      </c>
      <c r="D51" s="330">
        <v>374.84</v>
      </c>
      <c r="E51" s="151">
        <v>298.95</v>
      </c>
      <c r="G51" s="182"/>
    </row>
    <row r="52" spans="2:7">
      <c r="B52" s="194" t="s">
        <v>8</v>
      </c>
      <c r="C52" s="195" t="s">
        <v>112</v>
      </c>
      <c r="D52" s="330">
        <v>412.27</v>
      </c>
      <c r="E52" s="151">
        <v>403.48</v>
      </c>
    </row>
    <row r="53" spans="2:7" ht="13.5" customHeight="1" thickBot="1">
      <c r="B53" s="198" t="s">
        <v>9</v>
      </c>
      <c r="C53" s="199" t="s">
        <v>41</v>
      </c>
      <c r="D53" s="328">
        <v>409.25</v>
      </c>
      <c r="E53" s="275">
        <v>301.69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89728.04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89728.04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89728.04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89728.04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L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5703125" customWidth="1"/>
    <col min="12" max="12" width="13.1406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86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  <c r="I10" s="72"/>
    </row>
    <row r="11" spans="2:12">
      <c r="B11" s="92" t="s">
        <v>3</v>
      </c>
      <c r="C11" s="205" t="s">
        <v>106</v>
      </c>
      <c r="D11" s="288">
        <v>76708931.560000017</v>
      </c>
      <c r="E11" s="240">
        <f>SUM(E12:E14)</f>
        <v>53611291.369999997</v>
      </c>
      <c r="I11" s="72"/>
    </row>
    <row r="12" spans="2:12">
      <c r="B12" s="183" t="s">
        <v>4</v>
      </c>
      <c r="C12" s="243" t="s">
        <v>5</v>
      </c>
      <c r="D12" s="289">
        <v>76700373.900000006</v>
      </c>
      <c r="E12" s="245">
        <f>53825249.43+178429.37-414341.66</f>
        <v>53589337.140000001</v>
      </c>
      <c r="I12" s="72"/>
    </row>
    <row r="13" spans="2:12">
      <c r="B13" s="183" t="s">
        <v>6</v>
      </c>
      <c r="C13" s="243" t="s">
        <v>7</v>
      </c>
      <c r="D13" s="290">
        <v>0.98</v>
      </c>
      <c r="E13" s="246"/>
      <c r="I13" s="72"/>
    </row>
    <row r="14" spans="2:12">
      <c r="B14" s="183" t="s">
        <v>8</v>
      </c>
      <c r="C14" s="243" t="s">
        <v>10</v>
      </c>
      <c r="D14" s="290">
        <v>8556.68</v>
      </c>
      <c r="E14" s="246">
        <f>E15</f>
        <v>21954.23</v>
      </c>
      <c r="G14" s="72"/>
      <c r="I14" s="72"/>
    </row>
    <row r="15" spans="2:12">
      <c r="B15" s="183" t="s">
        <v>103</v>
      </c>
      <c r="C15" s="243" t="s">
        <v>11</v>
      </c>
      <c r="D15" s="290">
        <v>8556.68</v>
      </c>
      <c r="E15" s="246">
        <v>21954.23</v>
      </c>
      <c r="I15" s="72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540245.54</v>
      </c>
      <c r="E17" s="248">
        <f>E18</f>
        <v>120975.53</v>
      </c>
    </row>
    <row r="18" spans="2:11">
      <c r="B18" s="183" t="s">
        <v>4</v>
      </c>
      <c r="C18" s="243" t="s">
        <v>11</v>
      </c>
      <c r="D18" s="291">
        <v>540245.54</v>
      </c>
      <c r="E18" s="247">
        <v>120975.53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76168686.020000011</v>
      </c>
      <c r="E21" s="150">
        <f>E11-E17</f>
        <v>53490315.839999996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5.75">
      <c r="B23" s="400"/>
      <c r="C23" s="409"/>
      <c r="D23" s="409"/>
      <c r="E23" s="409"/>
      <c r="G23" s="72"/>
      <c r="K23" s="182"/>
    </row>
    <row r="24" spans="2:11" ht="17.2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64183857.089999996</v>
      </c>
      <c r="E26" s="235">
        <f>D21</f>
        <v>76168686.020000011</v>
      </c>
      <c r="G26" s="75"/>
    </row>
    <row r="27" spans="2:11">
      <c r="B27" s="8" t="s">
        <v>17</v>
      </c>
      <c r="C27" s="9" t="s">
        <v>108</v>
      </c>
      <c r="D27" s="322">
        <v>4497957.4500000011</v>
      </c>
      <c r="E27" s="270">
        <v>329008.6799999997</v>
      </c>
      <c r="F27" s="72"/>
      <c r="G27" s="155"/>
      <c r="H27" s="250"/>
      <c r="I27" s="250"/>
      <c r="J27" s="217"/>
    </row>
    <row r="28" spans="2:11">
      <c r="B28" s="8" t="s">
        <v>18</v>
      </c>
      <c r="C28" s="9" t="s">
        <v>19</v>
      </c>
      <c r="D28" s="322">
        <v>14112632.49</v>
      </c>
      <c r="E28" s="271">
        <v>7329800.79</v>
      </c>
      <c r="F28" s="72"/>
      <c r="G28" s="155"/>
      <c r="H28" s="250"/>
      <c r="I28" s="250"/>
      <c r="J28" s="217"/>
    </row>
    <row r="29" spans="2:11">
      <c r="B29" s="191" t="s">
        <v>4</v>
      </c>
      <c r="C29" s="184" t="s">
        <v>20</v>
      </c>
      <c r="D29" s="323">
        <v>5908128.54</v>
      </c>
      <c r="E29" s="272">
        <v>4161979.87</v>
      </c>
      <c r="F29" s="72"/>
      <c r="G29" s="155"/>
      <c r="H29" s="250"/>
      <c r="I29" s="250"/>
      <c r="J29" s="217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  <c r="J30" s="217"/>
    </row>
    <row r="31" spans="2:11">
      <c r="B31" s="191" t="s">
        <v>8</v>
      </c>
      <c r="C31" s="184" t="s">
        <v>22</v>
      </c>
      <c r="D31" s="323">
        <v>8204503.9500000002</v>
      </c>
      <c r="E31" s="272">
        <v>3167820.92</v>
      </c>
      <c r="F31" s="72"/>
      <c r="G31" s="155"/>
      <c r="H31" s="250"/>
      <c r="I31" s="250"/>
      <c r="J31" s="217"/>
    </row>
    <row r="32" spans="2:11">
      <c r="B32" s="94" t="s">
        <v>23</v>
      </c>
      <c r="C32" s="10" t="s">
        <v>24</v>
      </c>
      <c r="D32" s="322">
        <v>9614675.0399999991</v>
      </c>
      <c r="E32" s="271">
        <v>7000792.1100000003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3389488.48</v>
      </c>
      <c r="E33" s="272">
        <v>3195908.22</v>
      </c>
      <c r="F33" s="72"/>
      <c r="G33" s="155"/>
      <c r="H33" s="250"/>
      <c r="I33" s="250"/>
      <c r="J33" s="217"/>
    </row>
    <row r="34" spans="2:10">
      <c r="B34" s="191" t="s">
        <v>6</v>
      </c>
      <c r="C34" s="184" t="s">
        <v>26</v>
      </c>
      <c r="D34" s="323">
        <v>81636.61</v>
      </c>
      <c r="E34" s="272">
        <v>46568.840000000004</v>
      </c>
      <c r="F34" s="72"/>
      <c r="G34" s="155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602886.95000000007</v>
      </c>
      <c r="E35" s="272">
        <v>599764.97</v>
      </c>
      <c r="F35" s="72"/>
      <c r="G35" s="155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5540663</v>
      </c>
      <c r="E39" s="273">
        <v>3158550.08</v>
      </c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15174293.82</v>
      </c>
      <c r="E40" s="274">
        <v>-23007378.859999999</v>
      </c>
      <c r="G40" s="155"/>
      <c r="H40" s="182"/>
      <c r="I40" s="182"/>
      <c r="J40" s="182"/>
    </row>
    <row r="41" spans="2:10" ht="13.5" thickBot="1">
      <c r="B41" s="101" t="s">
        <v>37</v>
      </c>
      <c r="C41" s="102" t="s">
        <v>38</v>
      </c>
      <c r="D41" s="326">
        <v>83856108.359999985</v>
      </c>
      <c r="E41" s="150">
        <f>E26+E27+E40</f>
        <v>53490315.840000018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3718993.9479</v>
      </c>
      <c r="E47" s="298">
        <v>3777786.9552000002</v>
      </c>
      <c r="G47" s="203"/>
    </row>
    <row r="48" spans="2:10">
      <c r="B48" s="196" t="s">
        <v>6</v>
      </c>
      <c r="C48" s="197" t="s">
        <v>41</v>
      </c>
      <c r="D48" s="330">
        <v>3965674.0997000001</v>
      </c>
      <c r="E48" s="364">
        <v>3776032.1338999998</v>
      </c>
      <c r="G48" s="260"/>
      <c r="H48" s="260"/>
      <c r="J48" s="161"/>
    </row>
    <row r="49" spans="2:7">
      <c r="B49" s="122" t="s">
        <v>23</v>
      </c>
      <c r="C49" s="126" t="s">
        <v>110</v>
      </c>
      <c r="D49" s="331"/>
      <c r="E49" s="298"/>
    </row>
    <row r="50" spans="2:7">
      <c r="B50" s="194" t="s">
        <v>4</v>
      </c>
      <c r="C50" s="195" t="s">
        <v>40</v>
      </c>
      <c r="D50" s="330">
        <v>17.258400000000002</v>
      </c>
      <c r="E50" s="298">
        <v>20.162199999999999</v>
      </c>
      <c r="G50" s="218"/>
    </row>
    <row r="51" spans="2:7">
      <c r="B51" s="194" t="s">
        <v>6</v>
      </c>
      <c r="C51" s="195" t="s">
        <v>111</v>
      </c>
      <c r="D51" s="330">
        <v>17.258400000000002</v>
      </c>
      <c r="E51" s="298">
        <v>13.5603</v>
      </c>
      <c r="G51" s="182"/>
    </row>
    <row r="52" spans="2:7">
      <c r="B52" s="194" t="s">
        <v>8</v>
      </c>
      <c r="C52" s="195" t="s">
        <v>112</v>
      </c>
      <c r="D52" s="330">
        <v>21.332000000000001</v>
      </c>
      <c r="E52" s="298">
        <v>20.5578</v>
      </c>
    </row>
    <row r="53" spans="2:7" ht="13.5" thickBot="1">
      <c r="B53" s="198" t="s">
        <v>9</v>
      </c>
      <c r="C53" s="199" t="s">
        <v>41</v>
      </c>
      <c r="D53" s="328">
        <v>21.145499999999998</v>
      </c>
      <c r="E53" s="275">
        <v>14.165700000000001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8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53589337.140000001</v>
      </c>
      <c r="E58" s="30">
        <f>D58/E21</f>
        <v>1.0018512005106905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155">
        <f>53825249.43-414341.66</f>
        <v>53410907.770000003</v>
      </c>
      <c r="E64" s="82">
        <f>D64/E21</f>
        <v>0.99851546829079274</v>
      </c>
      <c r="G64" s="72"/>
    </row>
    <row r="65" spans="2:5">
      <c r="B65" s="300" t="s">
        <v>33</v>
      </c>
      <c r="C65" s="197" t="s">
        <v>115</v>
      </c>
      <c r="D65" s="81">
        <v>0</v>
      </c>
      <c r="E65" s="82">
        <v>0</v>
      </c>
    </row>
    <row r="66" spans="2:5">
      <c r="B66" s="300" t="s">
        <v>50</v>
      </c>
      <c r="C66" s="197" t="s">
        <v>51</v>
      </c>
      <c r="D66" s="81">
        <v>0</v>
      </c>
      <c r="E66" s="82">
        <v>0</v>
      </c>
    </row>
    <row r="67" spans="2:5">
      <c r="B67" s="301" t="s">
        <v>52</v>
      </c>
      <c r="C67" s="195" t="s">
        <v>53</v>
      </c>
      <c r="D67" s="79">
        <v>0</v>
      </c>
      <c r="E67" s="80">
        <v>0</v>
      </c>
    </row>
    <row r="68" spans="2:5">
      <c r="B68" s="301" t="s">
        <v>54</v>
      </c>
      <c r="C68" s="195" t="s">
        <v>55</v>
      </c>
      <c r="D68" s="79">
        <v>0</v>
      </c>
      <c r="E68" s="80">
        <v>0</v>
      </c>
    </row>
    <row r="69" spans="2:5">
      <c r="B69" s="301" t="s">
        <v>56</v>
      </c>
      <c r="C69" s="195" t="s">
        <v>57</v>
      </c>
      <c r="D69" s="329">
        <v>178429.37</v>
      </c>
      <c r="E69" s="80">
        <f>D69/E21</f>
        <v>3.335732219897844E-3</v>
      </c>
    </row>
    <row r="70" spans="2:5">
      <c r="B70" s="302" t="s">
        <v>58</v>
      </c>
      <c r="C70" s="236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5">
      <c r="B72" s="118" t="s">
        <v>60</v>
      </c>
      <c r="C72" s="119" t="s">
        <v>63</v>
      </c>
      <c r="D72" s="120">
        <f>E14</f>
        <v>21954.23</v>
      </c>
      <c r="E72" s="121">
        <f>D72/E21</f>
        <v>4.1043373282127174E-4</v>
      </c>
    </row>
    <row r="73" spans="2:5">
      <c r="B73" s="22" t="s">
        <v>62</v>
      </c>
      <c r="C73" s="23" t="s">
        <v>65</v>
      </c>
      <c r="D73" s="24">
        <f>E17</f>
        <v>120975.53</v>
      </c>
      <c r="E73" s="25">
        <f>D73/E21</f>
        <v>2.2616342435116945E-3</v>
      </c>
    </row>
    <row r="74" spans="2:5">
      <c r="B74" s="122" t="s">
        <v>64</v>
      </c>
      <c r="C74" s="123" t="s">
        <v>66</v>
      </c>
      <c r="D74" s="124">
        <f>D58+D71+D72-D73</f>
        <v>53490315.839999996</v>
      </c>
      <c r="E74" s="66">
        <f>E58+E72-E73</f>
        <v>1</v>
      </c>
    </row>
    <row r="75" spans="2:5">
      <c r="B75" s="301" t="s">
        <v>4</v>
      </c>
      <c r="C75" s="195" t="s">
        <v>67</v>
      </c>
      <c r="D75" s="79">
        <f>D74</f>
        <v>53490315.839999996</v>
      </c>
      <c r="E75" s="80">
        <f>E74</f>
        <v>1</v>
      </c>
    </row>
    <row r="76" spans="2:5">
      <c r="B76" s="301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36"/>
      <c r="C4" s="136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172</v>
      </c>
      <c r="C6" s="398"/>
      <c r="D6" s="398"/>
      <c r="E6" s="398"/>
    </row>
    <row r="7" spans="2:12" ht="14.25">
      <c r="B7" s="135"/>
      <c r="C7" s="135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7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449585.2</v>
      </c>
      <c r="E11" s="240">
        <f>SUM(E12:E14)</f>
        <v>396576.23</v>
      </c>
    </row>
    <row r="12" spans="2:12">
      <c r="B12" s="183" t="s">
        <v>4</v>
      </c>
      <c r="C12" s="184" t="s">
        <v>5</v>
      </c>
      <c r="D12" s="289">
        <v>449585.2</v>
      </c>
      <c r="E12" s="245">
        <v>396576.23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449585.2</v>
      </c>
      <c r="E21" s="150">
        <f>E11-E17</f>
        <v>396576.23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  <c r="K22" s="67"/>
    </row>
    <row r="23" spans="2:11" ht="13.5">
      <c r="B23" s="400" t="s">
        <v>101</v>
      </c>
      <c r="C23" s="409"/>
      <c r="D23" s="409"/>
      <c r="E23" s="409"/>
      <c r="G23" s="162"/>
    </row>
    <row r="24" spans="2:11" ht="15.75" customHeight="1" thickBot="1">
      <c r="B24" s="399" t="s">
        <v>102</v>
      </c>
      <c r="C24" s="410"/>
      <c r="D24" s="410"/>
      <c r="E24" s="410"/>
      <c r="G24" s="72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574270.69999999995</v>
      </c>
      <c r="E26" s="235">
        <f>D21</f>
        <v>449585.2</v>
      </c>
      <c r="G26" s="75"/>
    </row>
    <row r="27" spans="2:11">
      <c r="B27" s="8" t="s">
        <v>17</v>
      </c>
      <c r="C27" s="9" t="s">
        <v>108</v>
      </c>
      <c r="D27" s="322">
        <v>-32426.14</v>
      </c>
      <c r="E27" s="270">
        <v>-3594.8199999999997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3519.35</v>
      </c>
      <c r="E28" s="271">
        <v>4025.42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3401.68</v>
      </c>
      <c r="E29" s="272">
        <v>3153.77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117.67</v>
      </c>
      <c r="E31" s="272">
        <v>871.65000000000009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35945.49</v>
      </c>
      <c r="E32" s="271">
        <v>7620.24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30809.15</v>
      </c>
      <c r="E33" s="272">
        <v>2877.8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481.76</v>
      </c>
      <c r="E35" s="272">
        <v>571.03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4565.5200000000004</v>
      </c>
      <c r="E37" s="272">
        <v>3465.03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89.06</v>
      </c>
      <c r="E39" s="273">
        <v>706.38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-9654.75</v>
      </c>
      <c r="E40" s="274">
        <v>-49414.15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532189.80999999994</v>
      </c>
      <c r="E41" s="150">
        <f>E26+E27+E40</f>
        <v>396576.23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1817.7150000000001</v>
      </c>
      <c r="E47" s="151">
        <v>1568.9590000000001</v>
      </c>
      <c r="G47" s="72"/>
      <c r="H47" s="161"/>
    </row>
    <row r="48" spans="2:10">
      <c r="B48" s="196" t="s">
        <v>6</v>
      </c>
      <c r="C48" s="197" t="s">
        <v>41</v>
      </c>
      <c r="D48" s="330">
        <v>1714.75</v>
      </c>
      <c r="E48" s="151">
        <v>1554.9570000000001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315.93</v>
      </c>
      <c r="E50" s="151">
        <v>286.55</v>
      </c>
      <c r="G50" s="182"/>
    </row>
    <row r="51" spans="2:7">
      <c r="B51" s="194" t="s">
        <v>6</v>
      </c>
      <c r="C51" s="195" t="s">
        <v>111</v>
      </c>
      <c r="D51" s="330">
        <v>308.77</v>
      </c>
      <c r="E51" s="151">
        <v>244.84</v>
      </c>
      <c r="G51" s="182"/>
    </row>
    <row r="52" spans="2:7">
      <c r="B52" s="194" t="s">
        <v>8</v>
      </c>
      <c r="C52" s="195" t="s">
        <v>112</v>
      </c>
      <c r="D52" s="330">
        <v>317.18</v>
      </c>
      <c r="E52" s="151">
        <v>288.66000000000003</v>
      </c>
    </row>
    <row r="53" spans="2:7" ht="14.25" customHeight="1" thickBot="1">
      <c r="B53" s="198" t="s">
        <v>9</v>
      </c>
      <c r="C53" s="199" t="s">
        <v>41</v>
      </c>
      <c r="D53" s="328">
        <v>310.36</v>
      </c>
      <c r="E53" s="275">
        <v>255.04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396576.23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396576.23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396576.23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396576.23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239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221893.01</v>
      </c>
      <c r="E11" s="240">
        <f>SUM(E12:E14)</f>
        <v>183850.56</v>
      </c>
    </row>
    <row r="12" spans="2:12">
      <c r="B12" s="183" t="s">
        <v>4</v>
      </c>
      <c r="C12" s="184" t="s">
        <v>5</v>
      </c>
      <c r="D12" s="289">
        <v>221893.01</v>
      </c>
      <c r="E12" s="245">
        <v>183850.56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221893.01</v>
      </c>
      <c r="E21" s="150">
        <f>E11-E17</f>
        <v>183850.56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286476.39</v>
      </c>
      <c r="E26" s="235">
        <f>D21</f>
        <v>221893.01</v>
      </c>
      <c r="G26" s="75"/>
    </row>
    <row r="27" spans="2:11">
      <c r="B27" s="8" t="s">
        <v>17</v>
      </c>
      <c r="C27" s="9" t="s">
        <v>108</v>
      </c>
      <c r="D27" s="322">
        <v>-61633.77</v>
      </c>
      <c r="E27" s="270">
        <v>-34912.68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13618.46</v>
      </c>
      <c r="E28" s="271">
        <v>11664.960000000001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13146.66</v>
      </c>
      <c r="E29" s="272">
        <v>9975.9600000000009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471.8</v>
      </c>
      <c r="E31" s="272">
        <v>1689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75252.23</v>
      </c>
      <c r="E32" s="271">
        <v>46577.64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31563.03</v>
      </c>
      <c r="E33" s="272">
        <v>39138.980000000003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1365.95</v>
      </c>
      <c r="E35" s="272">
        <v>1379.42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1642.24</v>
      </c>
      <c r="E37" s="272">
        <v>1375.13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40681.01</v>
      </c>
      <c r="E39" s="273">
        <v>4684.1099999999997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-214.11</v>
      </c>
      <c r="E40" s="274">
        <v>-3129.77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224628.51000000004</v>
      </c>
      <c r="E41" s="150">
        <f>E26+E27+E40</f>
        <v>183850.56000000003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  <c r="H42" s="238"/>
    </row>
    <row r="43" spans="2:10" ht="13.5">
      <c r="B43" s="401" t="s">
        <v>60</v>
      </c>
      <c r="C43" s="411"/>
      <c r="D43" s="411"/>
      <c r="E43" s="411"/>
      <c r="G43" s="72"/>
      <c r="H43" s="238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9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1011.998</v>
      </c>
      <c r="E47" s="151">
        <v>790.35799999999995</v>
      </c>
      <c r="G47" s="72"/>
      <c r="H47" s="161"/>
    </row>
    <row r="48" spans="2:10">
      <c r="B48" s="125" t="s">
        <v>6</v>
      </c>
      <c r="C48" s="21" t="s">
        <v>41</v>
      </c>
      <c r="D48" s="330">
        <v>794.41399999999999</v>
      </c>
      <c r="E48" s="151">
        <v>664.22400000000005</v>
      </c>
      <c r="G48" s="161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283.08</v>
      </c>
      <c r="E50" s="151">
        <v>280.75</v>
      </c>
      <c r="G50" s="182"/>
    </row>
    <row r="51" spans="2:7">
      <c r="B51" s="104" t="s">
        <v>6</v>
      </c>
      <c r="C51" s="14" t="s">
        <v>111</v>
      </c>
      <c r="D51" s="330">
        <v>282.64</v>
      </c>
      <c r="E51" s="151">
        <v>275.74</v>
      </c>
      <c r="G51" s="182"/>
    </row>
    <row r="52" spans="2:7">
      <c r="B52" s="104" t="s">
        <v>8</v>
      </c>
      <c r="C52" s="14" t="s">
        <v>112</v>
      </c>
      <c r="D52" s="330">
        <v>283.75</v>
      </c>
      <c r="E52" s="151">
        <v>282.49</v>
      </c>
    </row>
    <row r="53" spans="2:7" ht="13.5" customHeight="1" thickBot="1">
      <c r="B53" s="105" t="s">
        <v>9</v>
      </c>
      <c r="C53" s="16" t="s">
        <v>41</v>
      </c>
      <c r="D53" s="328">
        <v>282.76</v>
      </c>
      <c r="E53" s="275">
        <v>276.79000000000002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183850.56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183850.56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183850.56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183850.56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  <c r="H5" s="162"/>
      <c r="I5" s="162"/>
      <c r="J5" s="162"/>
    </row>
    <row r="6" spans="2:12" ht="14.25">
      <c r="B6" s="398" t="s">
        <v>254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89019.76</v>
      </c>
      <c r="E11" s="240">
        <f>SUM(E12:E14)</f>
        <v>57699</v>
      </c>
    </row>
    <row r="12" spans="2:12">
      <c r="B12" s="183" t="s">
        <v>4</v>
      </c>
      <c r="C12" s="184" t="s">
        <v>5</v>
      </c>
      <c r="D12" s="289">
        <v>89019.76</v>
      </c>
      <c r="E12" s="245">
        <v>57699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89019.76</v>
      </c>
      <c r="E21" s="150">
        <f>E11-E17</f>
        <v>57699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90440.85</v>
      </c>
      <c r="E26" s="235">
        <f>D21</f>
        <v>89019.76</v>
      </c>
      <c r="G26" s="75"/>
    </row>
    <row r="27" spans="2:11">
      <c r="B27" s="8" t="s">
        <v>17</v>
      </c>
      <c r="C27" s="9" t="s">
        <v>108</v>
      </c>
      <c r="D27" s="322">
        <v>-7408.7400000000007</v>
      </c>
      <c r="E27" s="270">
        <v>-8159.8000000000011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2480.96</v>
      </c>
      <c r="E28" s="271">
        <v>2827.82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2480.96</v>
      </c>
      <c r="E29" s="272">
        <v>1940.21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887.61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9889.7000000000007</v>
      </c>
      <c r="E32" s="271">
        <v>10987.62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9010.02</v>
      </c>
      <c r="E33" s="272">
        <v>10464.15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93.07</v>
      </c>
      <c r="E35" s="272">
        <v>50.34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707.67</v>
      </c>
      <c r="E37" s="272">
        <v>473.13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78.94</v>
      </c>
      <c r="E39" s="273">
        <v>0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8648.1</v>
      </c>
      <c r="E40" s="274">
        <v>-23160.959999999999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91680.21</v>
      </c>
      <c r="E41" s="150">
        <f>E26+E27+E40</f>
        <v>57698.999999999993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393.88900000000001</v>
      </c>
      <c r="E47" s="151">
        <v>345.185</v>
      </c>
      <c r="G47" s="72"/>
      <c r="H47" s="161"/>
    </row>
    <row r="48" spans="2:10">
      <c r="B48" s="196" t="s">
        <v>6</v>
      </c>
      <c r="C48" s="197" t="s">
        <v>41</v>
      </c>
      <c r="D48" s="330">
        <v>362.86</v>
      </c>
      <c r="E48" s="151">
        <v>301.14299999999997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229.61</v>
      </c>
      <c r="E50" s="151">
        <v>257.89</v>
      </c>
      <c r="G50" s="182"/>
    </row>
    <row r="51" spans="2:7">
      <c r="B51" s="194" t="s">
        <v>6</v>
      </c>
      <c r="C51" s="195" t="s">
        <v>111</v>
      </c>
      <c r="D51" s="330">
        <v>229.61</v>
      </c>
      <c r="E51" s="151">
        <v>182.85</v>
      </c>
      <c r="G51" s="182"/>
    </row>
    <row r="52" spans="2:7">
      <c r="B52" s="194" t="s">
        <v>8</v>
      </c>
      <c r="C52" s="195" t="s">
        <v>112</v>
      </c>
      <c r="D52" s="330">
        <v>254.72</v>
      </c>
      <c r="E52" s="151">
        <v>258.54000000000002</v>
      </c>
    </row>
    <row r="53" spans="2:7" ht="13.5" thickBot="1">
      <c r="B53" s="198" t="s">
        <v>9</v>
      </c>
      <c r="C53" s="199" t="s">
        <v>41</v>
      </c>
      <c r="D53" s="328">
        <v>252.66</v>
      </c>
      <c r="E53" s="275">
        <v>191.6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57699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24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57699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57699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57699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2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77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25879762.219999999</v>
      </c>
      <c r="E11" s="240">
        <f>SUM(E12:E14)</f>
        <v>22308993.16</v>
      </c>
    </row>
    <row r="12" spans="2:12">
      <c r="B12" s="183" t="s">
        <v>4</v>
      </c>
      <c r="C12" s="184" t="s">
        <v>5</v>
      </c>
      <c r="D12" s="289">
        <v>25879762.219999999</v>
      </c>
      <c r="E12" s="245">
        <v>22308993.16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25879762.219999999</v>
      </c>
      <c r="E21" s="150">
        <f>E11-E17</f>
        <v>22308993.16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18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29647958.43</v>
      </c>
      <c r="E26" s="235">
        <f>D21</f>
        <v>25879762.219999999</v>
      </c>
      <c r="G26" s="75"/>
      <c r="H26" s="238"/>
    </row>
    <row r="27" spans="2:11">
      <c r="B27" s="8" t="s">
        <v>17</v>
      </c>
      <c r="C27" s="9" t="s">
        <v>108</v>
      </c>
      <c r="D27" s="322">
        <v>-1736477.78</v>
      </c>
      <c r="E27" s="270">
        <v>-1456346.77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889307.1</v>
      </c>
      <c r="E28" s="271">
        <v>794358.31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889307.1</v>
      </c>
      <c r="E29" s="272">
        <v>794358.31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2625784.88</v>
      </c>
      <c r="E32" s="271">
        <v>2250705.08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2569489.9700000002</v>
      </c>
      <c r="E33" s="272">
        <v>2214335.21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56294.91</v>
      </c>
      <c r="E34" s="272">
        <v>36369.870000000003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284610.23</v>
      </c>
      <c r="E40" s="274">
        <v>-2114422.29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28196090.879999999</v>
      </c>
      <c r="E41" s="150">
        <f>E26+E27+E40</f>
        <v>22308993.16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9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1293828.8376</v>
      </c>
      <c r="E47" s="151">
        <v>1204432.5301000001</v>
      </c>
      <c r="G47" s="72"/>
    </row>
    <row r="48" spans="2:10">
      <c r="B48" s="125" t="s">
        <v>6</v>
      </c>
      <c r="C48" s="21" t="s">
        <v>41</v>
      </c>
      <c r="D48" s="330">
        <v>1217321.6455999999</v>
      </c>
      <c r="E48" s="151">
        <v>1134769.1022000001</v>
      </c>
      <c r="G48" s="161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22.914899999999999</v>
      </c>
      <c r="E50" s="151">
        <v>21.487100000000002</v>
      </c>
      <c r="G50" s="182"/>
    </row>
    <row r="51" spans="2:7">
      <c r="B51" s="104" t="s">
        <v>6</v>
      </c>
      <c r="C51" s="14" t="s">
        <v>111</v>
      </c>
      <c r="D51" s="330">
        <v>21.954499999999999</v>
      </c>
      <c r="E51" s="151">
        <v>19.369600000000002</v>
      </c>
      <c r="G51" s="182"/>
    </row>
    <row r="52" spans="2:7">
      <c r="B52" s="104" t="s">
        <v>8</v>
      </c>
      <c r="C52" s="14" t="s">
        <v>112</v>
      </c>
      <c r="D52" s="330">
        <v>23.259899999999998</v>
      </c>
      <c r="E52" s="151">
        <v>22.6599</v>
      </c>
    </row>
    <row r="53" spans="2:7" ht="13.5" customHeight="1" thickBot="1">
      <c r="B53" s="105" t="s">
        <v>9</v>
      </c>
      <c r="C53" s="16" t="s">
        <v>41</v>
      </c>
      <c r="D53" s="328">
        <v>23.162400000000002</v>
      </c>
      <c r="E53" s="275">
        <v>19.659500000000001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D70</f>
        <v>22308993.16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22308993.16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22308993.16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22308993.16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78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24167409.27</v>
      </c>
      <c r="E11" s="240">
        <f>SUM(E12:E14)</f>
        <v>20391879.57</v>
      </c>
    </row>
    <row r="12" spans="2:12">
      <c r="B12" s="183" t="s">
        <v>4</v>
      </c>
      <c r="C12" s="184" t="s">
        <v>5</v>
      </c>
      <c r="D12" s="289">
        <v>24167409.27</v>
      </c>
      <c r="E12" s="245">
        <v>20391879.57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24167409.27</v>
      </c>
      <c r="E21" s="150">
        <f>E11-E17</f>
        <v>20391879.57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18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27949104.030000001</v>
      </c>
      <c r="E26" s="235">
        <f>D21</f>
        <v>24167409.27</v>
      </c>
      <c r="G26" s="75"/>
      <c r="H26" s="238"/>
    </row>
    <row r="27" spans="2:11">
      <c r="B27" s="8" t="s">
        <v>17</v>
      </c>
      <c r="C27" s="9" t="s">
        <v>108</v>
      </c>
      <c r="D27" s="322">
        <v>-1596338.17</v>
      </c>
      <c r="E27" s="270">
        <v>-1574146.3599999999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854861.12</v>
      </c>
      <c r="E28" s="271">
        <v>753838.89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854861.12</v>
      </c>
      <c r="E29" s="272">
        <v>734853.42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18985.47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2451199.29</v>
      </c>
      <c r="E32" s="271">
        <v>2327985.25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2315951.84</v>
      </c>
      <c r="E33" s="272">
        <v>2203117.98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85356.39</v>
      </c>
      <c r="E34" s="272">
        <v>124867.27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49891.06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453191.19</v>
      </c>
      <c r="E40" s="274">
        <v>-2201383.34</v>
      </c>
      <c r="G40" s="75"/>
    </row>
    <row r="41" spans="2:10" ht="13.5" thickBot="1">
      <c r="B41" s="101" t="s">
        <v>37</v>
      </c>
      <c r="C41" s="102" t="s">
        <v>38</v>
      </c>
      <c r="D41" s="326">
        <v>26805957.050000001</v>
      </c>
      <c r="E41" s="150">
        <f>E26+E27+E40</f>
        <v>20391879.57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11"/>
      <c r="D43" s="411"/>
      <c r="E43" s="411"/>
      <c r="G43" s="72"/>
    </row>
    <row r="44" spans="2:10" ht="18" customHeight="1" thickBot="1">
      <c r="B44" s="399" t="s">
        <v>118</v>
      </c>
      <c r="C44" s="406"/>
      <c r="D44" s="406"/>
      <c r="E44" s="406"/>
      <c r="G44" s="72"/>
    </row>
    <row r="45" spans="2:10" ht="13.5" thickBot="1">
      <c r="B45" s="139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04" t="s">
        <v>4</v>
      </c>
      <c r="C47" s="14" t="s">
        <v>40</v>
      </c>
      <c r="D47" s="330">
        <v>1086178.2413000001</v>
      </c>
      <c r="E47" s="151">
        <v>998401.61239999998</v>
      </c>
      <c r="G47" s="72"/>
      <c r="H47" s="161"/>
    </row>
    <row r="48" spans="2:10">
      <c r="B48" s="125" t="s">
        <v>6</v>
      </c>
      <c r="C48" s="21" t="s">
        <v>41</v>
      </c>
      <c r="D48" s="330">
        <v>1023593.0463</v>
      </c>
      <c r="E48" s="151">
        <v>931204.08660000004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04" t="s">
        <v>4</v>
      </c>
      <c r="C50" s="14" t="s">
        <v>40</v>
      </c>
      <c r="D50" s="330">
        <v>25.7316</v>
      </c>
      <c r="E50" s="151">
        <v>24.206099999999999</v>
      </c>
      <c r="G50" s="182"/>
    </row>
    <row r="51" spans="2:7">
      <c r="B51" s="104" t="s">
        <v>6</v>
      </c>
      <c r="C51" s="14" t="s">
        <v>111</v>
      </c>
      <c r="D51" s="330">
        <v>24.734400000000001</v>
      </c>
      <c r="E51" s="151">
        <v>21.5489</v>
      </c>
      <c r="G51" s="182"/>
    </row>
    <row r="52" spans="2:7">
      <c r="B52" s="104" t="s">
        <v>8</v>
      </c>
      <c r="C52" s="14" t="s">
        <v>112</v>
      </c>
      <c r="D52" s="330">
        <v>26.308199999999999</v>
      </c>
      <c r="E52" s="151">
        <v>25.649100000000001</v>
      </c>
    </row>
    <row r="53" spans="2:7" ht="12.75" customHeight="1" thickBot="1">
      <c r="B53" s="105" t="s">
        <v>9</v>
      </c>
      <c r="C53" s="16" t="s">
        <v>41</v>
      </c>
      <c r="D53" s="328">
        <v>26.188099999999999</v>
      </c>
      <c r="E53" s="275">
        <v>21.898399999999999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D70</f>
        <v>20391879.57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20391879.57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20391879.57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20391879.57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.85546875" customWidth="1"/>
    <col min="9" max="9" width="13.28515625" customWidth="1"/>
    <col min="10" max="10" width="13.5703125" customWidth="1"/>
    <col min="11" max="11" width="13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79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18232401.43</v>
      </c>
      <c r="E11" s="240">
        <f>SUM(E12:E14)</f>
        <v>15660647.42</v>
      </c>
    </row>
    <row r="12" spans="2:12">
      <c r="B12" s="183" t="s">
        <v>4</v>
      </c>
      <c r="C12" s="184" t="s">
        <v>5</v>
      </c>
      <c r="D12" s="289">
        <v>18232401.43</v>
      </c>
      <c r="E12" s="245">
        <v>15660647.42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18232401.43</v>
      </c>
      <c r="E21" s="150">
        <f>E11-E17</f>
        <v>15660647.42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20569987.079999998</v>
      </c>
      <c r="E26" s="235">
        <f>D21</f>
        <v>18232401.43</v>
      </c>
      <c r="G26" s="75"/>
    </row>
    <row r="27" spans="2:11">
      <c r="B27" s="8" t="s">
        <v>17</v>
      </c>
      <c r="C27" s="9" t="s">
        <v>108</v>
      </c>
      <c r="D27" s="322">
        <v>-679388.69</v>
      </c>
      <c r="E27" s="270">
        <v>-765095.12000000011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639598.29</v>
      </c>
      <c r="E28" s="271">
        <v>563403.21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639598.29</v>
      </c>
      <c r="E29" s="272">
        <v>563403.21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1318986.98</v>
      </c>
      <c r="E32" s="271">
        <v>1328498.33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1281098.78</v>
      </c>
      <c r="E33" s="272">
        <v>1275237.3500000001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37888.199999999997</v>
      </c>
      <c r="E34" s="272">
        <v>18519.400000000001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>
        <v>34741.58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316194.19</v>
      </c>
      <c r="E40" s="274">
        <v>-1806658.89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20206792.579999998</v>
      </c>
      <c r="E41" s="150">
        <f>E26+E27+E40</f>
        <v>15660647.419999998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856633.06259999995</v>
      </c>
      <c r="E47" s="151">
        <v>809027.31740000006</v>
      </c>
      <c r="G47" s="72"/>
    </row>
    <row r="48" spans="2:10">
      <c r="B48" s="196" t="s">
        <v>6</v>
      </c>
      <c r="C48" s="197" t="s">
        <v>41</v>
      </c>
      <c r="D48" s="330">
        <v>828174.39029999997</v>
      </c>
      <c r="E48" s="151">
        <v>773117.14370000002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24.012599999999999</v>
      </c>
      <c r="E50" s="151">
        <v>22.536200000000001</v>
      </c>
      <c r="G50" s="182"/>
    </row>
    <row r="51" spans="2:7">
      <c r="B51" s="194" t="s">
        <v>6</v>
      </c>
      <c r="C51" s="195" t="s">
        <v>111</v>
      </c>
      <c r="D51" s="330">
        <v>23.0258</v>
      </c>
      <c r="E51" s="151">
        <v>19.9575</v>
      </c>
      <c r="G51" s="182"/>
    </row>
    <row r="52" spans="2:7">
      <c r="B52" s="194" t="s">
        <v>8</v>
      </c>
      <c r="C52" s="195" t="s">
        <v>112</v>
      </c>
      <c r="D52" s="330">
        <v>24.506499999999999</v>
      </c>
      <c r="E52" s="151">
        <v>23.6052</v>
      </c>
    </row>
    <row r="53" spans="2:7" ht="13.5" customHeight="1" thickBot="1">
      <c r="B53" s="198" t="s">
        <v>9</v>
      </c>
      <c r="C53" s="199" t="s">
        <v>41</v>
      </c>
      <c r="D53" s="328">
        <v>24.3992</v>
      </c>
      <c r="E53" s="275">
        <v>20.256499999999999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D70</f>
        <v>15660647.42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15660647.42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15660647.42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15660647.42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80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22337013.109999999</v>
      </c>
      <c r="E11" s="240">
        <f>SUM(E12:E14)</f>
        <v>19314522.379999999</v>
      </c>
    </row>
    <row r="12" spans="2:12">
      <c r="B12" s="183" t="s">
        <v>4</v>
      </c>
      <c r="C12" s="184" t="s">
        <v>5</v>
      </c>
      <c r="D12" s="289">
        <v>22337013.109999999</v>
      </c>
      <c r="E12" s="245">
        <v>19314522.379999999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22337013.109999999</v>
      </c>
      <c r="E21" s="150">
        <f>E11-E17</f>
        <v>19314522.379999999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164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25815889.300000001</v>
      </c>
      <c r="E26" s="235">
        <f>D21</f>
        <v>22337013.109999999</v>
      </c>
      <c r="G26" s="75"/>
    </row>
    <row r="27" spans="2:11">
      <c r="B27" s="8" t="s">
        <v>17</v>
      </c>
      <c r="C27" s="9" t="s">
        <v>108</v>
      </c>
      <c r="D27" s="322">
        <v>-645310.93000000005</v>
      </c>
      <c r="E27" s="270">
        <v>-795506.25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801293.94</v>
      </c>
      <c r="E28" s="271">
        <v>687427.55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801293.94</v>
      </c>
      <c r="E29" s="272">
        <v>687427.55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1446604.87</v>
      </c>
      <c r="E32" s="271">
        <v>1482933.8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1343453.12</v>
      </c>
      <c r="E33" s="272">
        <v>1418165.44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103151.75</v>
      </c>
      <c r="E34" s="272">
        <v>64768.36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/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425917.54</v>
      </c>
      <c r="E40" s="274">
        <v>-2226984.48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25596495.91</v>
      </c>
      <c r="E41" s="150">
        <f>E26+E27+E40</f>
        <v>19314522.379999999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83">
        <v>1019915.1899</v>
      </c>
      <c r="E47" s="151">
        <v>943035.1348</v>
      </c>
      <c r="G47" s="72"/>
    </row>
    <row r="48" spans="2:10">
      <c r="B48" s="196" t="s">
        <v>6</v>
      </c>
      <c r="C48" s="197" t="s">
        <v>41</v>
      </c>
      <c r="D48" s="383">
        <v>994525.3175</v>
      </c>
      <c r="E48" s="151">
        <v>908281.83459999994</v>
      </c>
      <c r="G48" s="161"/>
    </row>
    <row r="49" spans="2:7">
      <c r="B49" s="122" t="s">
        <v>23</v>
      </c>
      <c r="C49" s="126" t="s">
        <v>110</v>
      </c>
      <c r="D49" s="384"/>
      <c r="E49" s="151"/>
    </row>
    <row r="50" spans="2:7">
      <c r="B50" s="194" t="s">
        <v>4</v>
      </c>
      <c r="C50" s="195" t="s">
        <v>40</v>
      </c>
      <c r="D50" s="383">
        <v>25.311800000000002</v>
      </c>
      <c r="E50" s="151">
        <v>23.686299999999999</v>
      </c>
      <c r="G50" s="182"/>
    </row>
    <row r="51" spans="2:7">
      <c r="B51" s="194" t="s">
        <v>6</v>
      </c>
      <c r="C51" s="195" t="s">
        <v>111</v>
      </c>
      <c r="D51" s="383">
        <v>24.279</v>
      </c>
      <c r="E51" s="151">
        <v>20.948600000000003</v>
      </c>
      <c r="G51" s="182"/>
    </row>
    <row r="52" spans="2:7">
      <c r="B52" s="194" t="s">
        <v>8</v>
      </c>
      <c r="C52" s="195" t="s">
        <v>112</v>
      </c>
      <c r="D52" s="383">
        <v>25.855499999999999</v>
      </c>
      <c r="E52" s="151">
        <v>24.944500000000001</v>
      </c>
    </row>
    <row r="53" spans="2:7" ht="13.5" customHeight="1" thickBot="1">
      <c r="B53" s="198" t="s">
        <v>9</v>
      </c>
      <c r="C53" s="199" t="s">
        <v>41</v>
      </c>
      <c r="D53" s="385">
        <v>25.737400000000001</v>
      </c>
      <c r="E53" s="275">
        <v>21.264900000000001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D70</f>
        <v>19314522.379999999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f>E12</f>
        <v>19314522.379999999</v>
      </c>
      <c r="E70" s="117">
        <f>D70/E21</f>
        <v>1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19314522.379999999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v>0</v>
      </c>
      <c r="E75" s="80">
        <v>0</v>
      </c>
    </row>
    <row r="76" spans="2:5">
      <c r="B76" s="104" t="s">
        <v>6</v>
      </c>
      <c r="C76" s="14" t="s">
        <v>116</v>
      </c>
      <c r="D76" s="79">
        <f>D74</f>
        <v>19314522.379999999</v>
      </c>
      <c r="E76" s="80">
        <f>E74</f>
        <v>1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173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1359304.74</v>
      </c>
      <c r="E11" s="240">
        <f>SUM(E12:E14)</f>
        <v>1075158.28</v>
      </c>
    </row>
    <row r="12" spans="2:12">
      <c r="B12" s="183" t="s">
        <v>4</v>
      </c>
      <c r="C12" s="184" t="s">
        <v>5</v>
      </c>
      <c r="D12" s="289">
        <v>1359304.74</v>
      </c>
      <c r="E12" s="245">
        <v>1075158.28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1359304.74</v>
      </c>
      <c r="E21" s="150">
        <f>E11-E17</f>
        <v>1075158.28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1173730.01</v>
      </c>
      <c r="E26" s="235">
        <f>D21</f>
        <v>1359304.74</v>
      </c>
      <c r="G26" s="75"/>
    </row>
    <row r="27" spans="2:11">
      <c r="B27" s="8" t="s">
        <v>17</v>
      </c>
      <c r="C27" s="9" t="s">
        <v>108</v>
      </c>
      <c r="D27" s="322">
        <v>-42336.35</v>
      </c>
      <c r="E27" s="270">
        <v>8381.1500000000015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18790.95</v>
      </c>
      <c r="E28" s="271">
        <v>45939.93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12628.45</v>
      </c>
      <c r="E29" s="272">
        <v>13581.7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6162.5</v>
      </c>
      <c r="E31" s="272">
        <v>32358.23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61127.3</v>
      </c>
      <c r="E32" s="271">
        <v>37558.78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32984.85</v>
      </c>
      <c r="E33" s="272">
        <v>20994.79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968.24</v>
      </c>
      <c r="E35" s="272">
        <v>669.76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9351.36</v>
      </c>
      <c r="E37" s="272">
        <v>9246.25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17822.849999999999</v>
      </c>
      <c r="E39" s="273">
        <v>6647.9800000000005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155915.35</v>
      </c>
      <c r="E40" s="274">
        <v>-292527.61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1287309.01</v>
      </c>
      <c r="E41" s="150">
        <f>E26+E27+E40</f>
        <v>1075158.2799999998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3599.736285</v>
      </c>
      <c r="E47" s="151">
        <v>3450.449912</v>
      </c>
      <c r="G47" s="72"/>
      <c r="H47" s="161"/>
    </row>
    <row r="48" spans="2:10">
      <c r="B48" s="196" t="s">
        <v>6</v>
      </c>
      <c r="C48" s="197" t="s">
        <v>41</v>
      </c>
      <c r="D48" s="330">
        <v>3472.643685</v>
      </c>
      <c r="E48" s="151">
        <v>3474.19227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326.06</v>
      </c>
      <c r="E50" s="151">
        <v>393.95</v>
      </c>
      <c r="G50" s="182"/>
    </row>
    <row r="51" spans="2:7">
      <c r="B51" s="194" t="s">
        <v>6</v>
      </c>
      <c r="C51" s="195" t="s">
        <v>111</v>
      </c>
      <c r="D51" s="330">
        <v>324.48</v>
      </c>
      <c r="E51" s="151">
        <v>303.09000000000003</v>
      </c>
      <c r="G51" s="182"/>
    </row>
    <row r="52" spans="2:7">
      <c r="B52" s="194" t="s">
        <v>8</v>
      </c>
      <c r="C52" s="195" t="s">
        <v>112</v>
      </c>
      <c r="D52" s="330">
        <v>380.25</v>
      </c>
      <c r="E52" s="151">
        <v>414.44</v>
      </c>
    </row>
    <row r="53" spans="2:7" ht="13.5" customHeight="1" thickBot="1">
      <c r="B53" s="198" t="s">
        <v>9</v>
      </c>
      <c r="C53" s="199" t="s">
        <v>41</v>
      </c>
      <c r="D53" s="328">
        <v>370.7</v>
      </c>
      <c r="E53" s="275">
        <v>309.47000000000003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1075158.28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1075158.28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1075158.28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1075158.28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174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881398.23</v>
      </c>
      <c r="E11" s="240">
        <f>SUM(E12:E14)</f>
        <v>688795.42</v>
      </c>
    </row>
    <row r="12" spans="2:12">
      <c r="B12" s="183" t="s">
        <v>4</v>
      </c>
      <c r="C12" s="184" t="s">
        <v>5</v>
      </c>
      <c r="D12" s="289">
        <v>881398.23</v>
      </c>
      <c r="E12" s="245">
        <v>688795.42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881398.23</v>
      </c>
      <c r="E21" s="150">
        <f>E11-E17</f>
        <v>688795.42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1042910.51</v>
      </c>
      <c r="E26" s="235">
        <f>D21</f>
        <v>881398.23</v>
      </c>
      <c r="G26" s="75"/>
    </row>
    <row r="27" spans="2:11">
      <c r="B27" s="8" t="s">
        <v>17</v>
      </c>
      <c r="C27" s="9" t="s">
        <v>108</v>
      </c>
      <c r="D27" s="322">
        <v>-56436.03</v>
      </c>
      <c r="E27" s="270">
        <v>-124779.07999999999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129639.57</v>
      </c>
      <c r="E28" s="271">
        <v>20034.349999999999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15685.44</v>
      </c>
      <c r="E29" s="272">
        <v>15911.01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113954.13</v>
      </c>
      <c r="E31" s="272">
        <v>4123.34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186075.6</v>
      </c>
      <c r="E32" s="271">
        <v>144813.43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63518.54</v>
      </c>
      <c r="E33" s="272">
        <v>135812.74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1999.18</v>
      </c>
      <c r="E35" s="272">
        <v>2643.98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7222.87</v>
      </c>
      <c r="E37" s="272">
        <v>5764.6900000000005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113335.01</v>
      </c>
      <c r="E39" s="273">
        <v>592.02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-5677.03</v>
      </c>
      <c r="E40" s="274">
        <v>-67823.73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980797.45</v>
      </c>
      <c r="E41" s="150">
        <f>E26+E27+E40</f>
        <v>688795.42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2958.8631810000002</v>
      </c>
      <c r="E47" s="151">
        <v>2685.5521910000002</v>
      </c>
      <c r="G47" s="72"/>
    </row>
    <row r="48" spans="2:10">
      <c r="B48" s="196" t="s">
        <v>6</v>
      </c>
      <c r="C48" s="197" t="s">
        <v>41</v>
      </c>
      <c r="D48" s="330">
        <v>2796.445831</v>
      </c>
      <c r="E48" s="151">
        <v>2302.5854800000002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352.47</v>
      </c>
      <c r="E50" s="151">
        <v>328.2</v>
      </c>
      <c r="G50" s="182"/>
    </row>
    <row r="51" spans="2:7">
      <c r="B51" s="194" t="s">
        <v>6</v>
      </c>
      <c r="C51" s="195" t="s">
        <v>111</v>
      </c>
      <c r="D51" s="330">
        <v>348.35</v>
      </c>
      <c r="E51" s="151">
        <v>285.98</v>
      </c>
      <c r="G51" s="182"/>
    </row>
    <row r="52" spans="2:7">
      <c r="B52" s="194" t="s">
        <v>8</v>
      </c>
      <c r="C52" s="195" t="s">
        <v>112</v>
      </c>
      <c r="D52" s="330">
        <v>354.82</v>
      </c>
      <c r="E52" s="151">
        <v>332.42</v>
      </c>
    </row>
    <row r="53" spans="2:7" ht="12.75" customHeight="1" thickBot="1">
      <c r="B53" s="198" t="s">
        <v>9</v>
      </c>
      <c r="C53" s="199" t="s">
        <v>41</v>
      </c>
      <c r="D53" s="328">
        <v>350.73</v>
      </c>
      <c r="E53" s="275">
        <v>299.14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688795.42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688795.42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688795.42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688795.42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222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7698.95</v>
      </c>
      <c r="E11" s="240">
        <f>SUM(E12:E14)</f>
        <v>4581.55</v>
      </c>
    </row>
    <row r="12" spans="2:12">
      <c r="B12" s="183" t="s">
        <v>4</v>
      </c>
      <c r="C12" s="184" t="s">
        <v>5</v>
      </c>
      <c r="D12" s="289">
        <v>7698.95</v>
      </c>
      <c r="E12" s="245">
        <v>4581.55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7698.95</v>
      </c>
      <c r="E21" s="150">
        <f>E11-E17</f>
        <v>4581.55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5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  <c r="G24" s="72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  <c r="G25" s="72"/>
    </row>
    <row r="26" spans="2:11">
      <c r="B26" s="97" t="s">
        <v>15</v>
      </c>
      <c r="C26" s="98" t="s">
        <v>16</v>
      </c>
      <c r="D26" s="321">
        <v>16257.28</v>
      </c>
      <c r="E26" s="235">
        <f>D21</f>
        <v>7698.95</v>
      </c>
      <c r="G26" s="72"/>
    </row>
    <row r="27" spans="2:11">
      <c r="B27" s="8" t="s">
        <v>17</v>
      </c>
      <c r="C27" s="9" t="s">
        <v>108</v>
      </c>
      <c r="D27" s="322">
        <v>-1655.71</v>
      </c>
      <c r="E27" s="270">
        <v>-970.17000000000007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579.66999999999996</v>
      </c>
      <c r="E28" s="271">
        <v>3700.33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579.66999999999996</v>
      </c>
      <c r="E29" s="272">
        <v>192.18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3508.15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2235.38</v>
      </c>
      <c r="E32" s="271">
        <v>4670.5</v>
      </c>
      <c r="F32" s="72"/>
      <c r="G32" s="72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1740.48</v>
      </c>
      <c r="E33" s="272">
        <v>4620.92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113.34</v>
      </c>
      <c r="E35" s="272">
        <v>11.31</v>
      </c>
      <c r="F35" s="72"/>
      <c r="G35" s="7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151.44</v>
      </c>
      <c r="E37" s="272">
        <v>38.270000000000003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230.12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2226.23</v>
      </c>
      <c r="E40" s="274">
        <v>-2147.23</v>
      </c>
      <c r="G40" s="75"/>
    </row>
    <row r="41" spans="2:10" ht="13.5" thickBot="1">
      <c r="B41" s="101" t="s">
        <v>37</v>
      </c>
      <c r="C41" s="102" t="s">
        <v>38</v>
      </c>
      <c r="D41" s="326">
        <v>16827.8</v>
      </c>
      <c r="E41" s="150">
        <f>E26+E27+E40</f>
        <v>4581.5499999999993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99.033127000000007</v>
      </c>
      <c r="E47" s="151">
        <v>38.899284999999999</v>
      </c>
      <c r="G47" s="72"/>
      <c r="H47" s="161"/>
    </row>
    <row r="48" spans="2:10">
      <c r="B48" s="196" t="s">
        <v>6</v>
      </c>
      <c r="C48" s="197" t="s">
        <v>41</v>
      </c>
      <c r="D48" s="330">
        <v>90.676787000000004</v>
      </c>
      <c r="E48" s="151">
        <v>30.74662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164.16</v>
      </c>
      <c r="E50" s="151">
        <v>197.92</v>
      </c>
      <c r="G50" s="182"/>
    </row>
    <row r="51" spans="2:7">
      <c r="B51" s="194" t="s">
        <v>6</v>
      </c>
      <c r="C51" s="195" t="s">
        <v>111</v>
      </c>
      <c r="D51" s="330">
        <v>162.46</v>
      </c>
      <c r="E51" s="151">
        <v>145</v>
      </c>
      <c r="G51" s="182"/>
    </row>
    <row r="52" spans="2:7">
      <c r="B52" s="194" t="s">
        <v>8</v>
      </c>
      <c r="C52" s="195" t="s">
        <v>112</v>
      </c>
      <c r="D52" s="330">
        <v>189.2</v>
      </c>
      <c r="E52" s="151">
        <v>206.17000000000002</v>
      </c>
    </row>
    <row r="53" spans="2:7" ht="13.5" customHeight="1" thickBot="1">
      <c r="B53" s="198" t="s">
        <v>9</v>
      </c>
      <c r="C53" s="199" t="s">
        <v>41</v>
      </c>
      <c r="D53" s="328">
        <v>185.58</v>
      </c>
      <c r="E53" s="275">
        <v>149.01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4581.55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4581.55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4581.55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4581.55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7109375" customWidth="1"/>
    <col min="9" max="9" width="13.28515625" customWidth="1"/>
    <col min="10" max="10" width="14.140625" customWidth="1"/>
    <col min="11" max="11" width="15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  <c r="I4" s="72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96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239"/>
      <c r="C10" s="223" t="s">
        <v>2</v>
      </c>
      <c r="D10" s="282" t="s">
        <v>256</v>
      </c>
      <c r="E10" s="253" t="s">
        <v>259</v>
      </c>
      <c r="G10" s="72"/>
      <c r="I10" s="72"/>
    </row>
    <row r="11" spans="2:12">
      <c r="B11" s="92" t="s">
        <v>3</v>
      </c>
      <c r="C11" s="205" t="s">
        <v>106</v>
      </c>
      <c r="D11" s="288">
        <v>85283242.609999985</v>
      </c>
      <c r="E11" s="240">
        <f>SUM(E12:E14)</f>
        <v>85310132.219999999</v>
      </c>
      <c r="I11" s="72"/>
    </row>
    <row r="12" spans="2:12">
      <c r="B12" s="183" t="s">
        <v>4</v>
      </c>
      <c r="C12" s="243" t="s">
        <v>5</v>
      </c>
      <c r="D12" s="289">
        <v>85238490.459999993</v>
      </c>
      <c r="E12" s="245">
        <f>86513624.58+258024.62-1461516.98</f>
        <v>85310132.219999999</v>
      </c>
      <c r="I12" s="72"/>
    </row>
    <row r="13" spans="2:12">
      <c r="B13" s="183" t="s">
        <v>6</v>
      </c>
      <c r="C13" s="243" t="s">
        <v>7</v>
      </c>
      <c r="D13" s="290">
        <v>2.0499999999999998</v>
      </c>
      <c r="E13" s="246"/>
      <c r="I13" s="72"/>
    </row>
    <row r="14" spans="2:12">
      <c r="B14" s="183" t="s">
        <v>8</v>
      </c>
      <c r="C14" s="243" t="s">
        <v>10</v>
      </c>
      <c r="D14" s="290">
        <v>44750.1</v>
      </c>
      <c r="E14" s="246"/>
      <c r="G14" s="72"/>
      <c r="I14" s="72"/>
    </row>
    <row r="15" spans="2:12">
      <c r="B15" s="183" t="s">
        <v>103</v>
      </c>
      <c r="C15" s="243" t="s">
        <v>11</v>
      </c>
      <c r="D15" s="290">
        <v>44750.1</v>
      </c>
      <c r="E15" s="246"/>
      <c r="I15" s="72"/>
    </row>
    <row r="16" spans="2:12">
      <c r="B16" s="186" t="s">
        <v>104</v>
      </c>
      <c r="C16" s="244" t="s">
        <v>12</v>
      </c>
      <c r="D16" s="291"/>
      <c r="E16" s="247"/>
    </row>
    <row r="17" spans="2:11">
      <c r="B17" s="8" t="s">
        <v>13</v>
      </c>
      <c r="C17" s="208" t="s">
        <v>65</v>
      </c>
      <c r="D17" s="292">
        <v>36849.480000000003</v>
      </c>
      <c r="E17" s="248">
        <f>E18</f>
        <v>85022.57</v>
      </c>
    </row>
    <row r="18" spans="2:11">
      <c r="B18" s="183" t="s">
        <v>4</v>
      </c>
      <c r="C18" s="243" t="s">
        <v>11</v>
      </c>
      <c r="D18" s="291">
        <v>36849.480000000003</v>
      </c>
      <c r="E18" s="247">
        <v>85022.57</v>
      </c>
    </row>
    <row r="19" spans="2:11" ht="15" customHeight="1">
      <c r="B19" s="183" t="s">
        <v>6</v>
      </c>
      <c r="C19" s="243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85246393.12999998</v>
      </c>
      <c r="E21" s="150">
        <f>E11-E17</f>
        <v>85225109.650000006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  <c r="K23" s="182"/>
    </row>
    <row r="24" spans="2:11" ht="17.2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84620732.270000011</v>
      </c>
      <c r="E26" s="235">
        <f>D21</f>
        <v>85246393.12999998</v>
      </c>
      <c r="G26" s="75"/>
    </row>
    <row r="27" spans="2:11">
      <c r="B27" s="8" t="s">
        <v>17</v>
      </c>
      <c r="C27" s="9" t="s">
        <v>108</v>
      </c>
      <c r="D27" s="322">
        <v>1637843.5899999989</v>
      </c>
      <c r="E27" s="270">
        <v>384320.91999999899</v>
      </c>
      <c r="F27" s="72"/>
      <c r="G27" s="155"/>
      <c r="H27" s="250"/>
      <c r="I27" s="250"/>
    </row>
    <row r="28" spans="2:11">
      <c r="B28" s="8" t="s">
        <v>18</v>
      </c>
      <c r="C28" s="9" t="s">
        <v>19</v>
      </c>
      <c r="D28" s="322">
        <v>8858893.1999999993</v>
      </c>
      <c r="E28" s="271">
        <v>8170374.3499999996</v>
      </c>
      <c r="F28" s="72"/>
      <c r="G28" s="155"/>
      <c r="H28" s="250"/>
      <c r="I28" s="250"/>
    </row>
    <row r="29" spans="2:11">
      <c r="B29" s="191" t="s">
        <v>4</v>
      </c>
      <c r="C29" s="184" t="s">
        <v>20</v>
      </c>
      <c r="D29" s="323">
        <v>8136913.6299999999</v>
      </c>
      <c r="E29" s="272">
        <v>7233506.4800000004</v>
      </c>
      <c r="F29" s="72"/>
      <c r="G29" s="155"/>
      <c r="H29" s="250"/>
      <c r="I29" s="250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</row>
    <row r="31" spans="2:11">
      <c r="B31" s="191" t="s">
        <v>8</v>
      </c>
      <c r="C31" s="184" t="s">
        <v>22</v>
      </c>
      <c r="D31" s="323">
        <v>721979.57</v>
      </c>
      <c r="E31" s="272">
        <v>936867.87</v>
      </c>
      <c r="F31" s="72"/>
      <c r="G31" s="155"/>
      <c r="H31" s="250"/>
      <c r="I31" s="250"/>
    </row>
    <row r="32" spans="2:11">
      <c r="B32" s="94" t="s">
        <v>23</v>
      </c>
      <c r="C32" s="10" t="s">
        <v>24</v>
      </c>
      <c r="D32" s="322">
        <v>7221049.6100000003</v>
      </c>
      <c r="E32" s="271">
        <v>7786053.4300000006</v>
      </c>
      <c r="F32" s="72"/>
      <c r="G32" s="155"/>
      <c r="H32" s="250"/>
      <c r="I32" s="250"/>
    </row>
    <row r="33" spans="2:10">
      <c r="B33" s="191" t="s">
        <v>4</v>
      </c>
      <c r="C33" s="184" t="s">
        <v>25</v>
      </c>
      <c r="D33" s="323">
        <v>4268815.01</v>
      </c>
      <c r="E33" s="272">
        <v>5295731.8600000003</v>
      </c>
      <c r="F33" s="72"/>
      <c r="G33" s="155"/>
      <c r="H33" s="250"/>
      <c r="I33" s="250"/>
    </row>
    <row r="34" spans="2:10">
      <c r="B34" s="191" t="s">
        <v>6</v>
      </c>
      <c r="C34" s="184" t="s">
        <v>26</v>
      </c>
      <c r="D34" s="323">
        <v>848262.36</v>
      </c>
      <c r="E34" s="272">
        <v>1269953.97</v>
      </c>
      <c r="F34" s="72"/>
      <c r="G34" s="155"/>
      <c r="H34" s="250"/>
      <c r="I34" s="250"/>
    </row>
    <row r="35" spans="2:10">
      <c r="B35" s="191" t="s">
        <v>8</v>
      </c>
      <c r="C35" s="184" t="s">
        <v>27</v>
      </c>
      <c r="D35" s="323">
        <v>737367.36</v>
      </c>
      <c r="E35" s="272">
        <v>796986.07000000007</v>
      </c>
      <c r="F35" s="72"/>
      <c r="G35" s="155"/>
      <c r="H35" s="250"/>
      <c r="I35" s="250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</row>
    <row r="39" spans="2:10">
      <c r="B39" s="192" t="s">
        <v>33</v>
      </c>
      <c r="C39" s="193" t="s">
        <v>34</v>
      </c>
      <c r="D39" s="324">
        <v>1366604.88</v>
      </c>
      <c r="E39" s="273">
        <v>423381.53</v>
      </c>
      <c r="F39" s="72"/>
      <c r="G39" s="155"/>
      <c r="H39" s="250"/>
      <c r="I39" s="250"/>
    </row>
    <row r="40" spans="2:10" ht="13.5" thickBot="1">
      <c r="B40" s="99" t="s">
        <v>35</v>
      </c>
      <c r="C40" s="100" t="s">
        <v>36</v>
      </c>
      <c r="D40" s="325">
        <v>-366352.21</v>
      </c>
      <c r="E40" s="274">
        <v>-405604.4</v>
      </c>
      <c r="G40" s="75"/>
    </row>
    <row r="41" spans="2:10" ht="13.5" thickBot="1">
      <c r="B41" s="101" t="s">
        <v>37</v>
      </c>
      <c r="C41" s="102" t="s">
        <v>38</v>
      </c>
      <c r="D41" s="326">
        <v>85892223.650000021</v>
      </c>
      <c r="E41" s="150">
        <f>E26+E27+E40</f>
        <v>85225109.649999976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7366784.1241999995</v>
      </c>
      <c r="E47" s="298">
        <v>7626761.6675000004</v>
      </c>
      <c r="G47" s="202"/>
    </row>
    <row r="48" spans="2:10">
      <c r="B48" s="196" t="s">
        <v>6</v>
      </c>
      <c r="C48" s="197" t="s">
        <v>41</v>
      </c>
      <c r="D48" s="330">
        <v>7508838.3770000003</v>
      </c>
      <c r="E48" s="364">
        <v>7660306.3463000003</v>
      </c>
      <c r="G48" s="204"/>
      <c r="I48" s="204"/>
      <c r="J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11.486800000000001</v>
      </c>
      <c r="E50" s="297">
        <v>11.177300000000001</v>
      </c>
      <c r="G50" s="218"/>
    </row>
    <row r="51" spans="2:7">
      <c r="B51" s="194" t="s">
        <v>6</v>
      </c>
      <c r="C51" s="195" t="s">
        <v>111</v>
      </c>
      <c r="D51" s="330">
        <v>11.430899999999999</v>
      </c>
      <c r="E51" s="297">
        <v>10.9986</v>
      </c>
      <c r="G51" s="182"/>
    </row>
    <row r="52" spans="2:7" ht="12.75" customHeight="1">
      <c r="B52" s="194" t="s">
        <v>8</v>
      </c>
      <c r="C52" s="195" t="s">
        <v>112</v>
      </c>
      <c r="D52" s="330">
        <v>11.5229</v>
      </c>
      <c r="E52" s="297">
        <v>11.2279</v>
      </c>
    </row>
    <row r="53" spans="2:7" ht="13.5" thickBot="1">
      <c r="B53" s="198" t="s">
        <v>9</v>
      </c>
      <c r="C53" s="199" t="s">
        <v>41</v>
      </c>
      <c r="D53" s="328">
        <v>11.438800000000001</v>
      </c>
      <c r="E53" s="365">
        <v>11.125500000000001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6.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85310132.219999999</v>
      </c>
      <c r="E58" s="30">
        <f>ROUND(D58/E21,3)</f>
        <v>1.0009999999999999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f>86513624.58-1461516.98</f>
        <v>85052107.599999994</v>
      </c>
      <c r="E64" s="82">
        <f>ROUND(D64/E21,3)</f>
        <v>0.998</v>
      </c>
      <c r="G64" s="72"/>
    </row>
    <row r="65" spans="2:5">
      <c r="B65" s="300" t="s">
        <v>33</v>
      </c>
      <c r="C65" s="197" t="s">
        <v>115</v>
      </c>
      <c r="D65" s="81">
        <v>0</v>
      </c>
      <c r="E65" s="82">
        <v>0</v>
      </c>
    </row>
    <row r="66" spans="2:5">
      <c r="B66" s="300" t="s">
        <v>50</v>
      </c>
      <c r="C66" s="197" t="s">
        <v>51</v>
      </c>
      <c r="D66" s="81">
        <v>0</v>
      </c>
      <c r="E66" s="82">
        <v>0</v>
      </c>
    </row>
    <row r="67" spans="2:5">
      <c r="B67" s="301" t="s">
        <v>52</v>
      </c>
      <c r="C67" s="195" t="s">
        <v>53</v>
      </c>
      <c r="D67" s="79">
        <v>0</v>
      </c>
      <c r="E67" s="80">
        <v>0</v>
      </c>
    </row>
    <row r="68" spans="2:5">
      <c r="B68" s="301" t="s">
        <v>54</v>
      </c>
      <c r="C68" s="195" t="s">
        <v>55</v>
      </c>
      <c r="D68" s="79">
        <v>0</v>
      </c>
      <c r="E68" s="80">
        <v>0</v>
      </c>
    </row>
    <row r="69" spans="2:5">
      <c r="B69" s="301" t="s">
        <v>56</v>
      </c>
      <c r="C69" s="195" t="s">
        <v>57</v>
      </c>
      <c r="D69" s="329">
        <v>258024.62</v>
      </c>
      <c r="E69" s="80">
        <f>D69/E21</f>
        <v>3.0275657146074434E-3</v>
      </c>
    </row>
    <row r="70" spans="2:5">
      <c r="B70" s="302" t="s">
        <v>58</v>
      </c>
      <c r="C70" s="236" t="s">
        <v>59</v>
      </c>
      <c r="D70" s="116">
        <v>0</v>
      </c>
      <c r="E70" s="117">
        <v>0</v>
      </c>
    </row>
    <row r="71" spans="2:5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5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5">
      <c r="B73" s="22" t="s">
        <v>62</v>
      </c>
      <c r="C73" s="23" t="s">
        <v>65</v>
      </c>
      <c r="D73" s="24">
        <f>E17</f>
        <v>85022.57</v>
      </c>
      <c r="E73" s="25">
        <f>D73/E21</f>
        <v>9.976234744568616E-4</v>
      </c>
    </row>
    <row r="74" spans="2:5">
      <c r="B74" s="122" t="s">
        <v>64</v>
      </c>
      <c r="C74" s="123" t="s">
        <v>66</v>
      </c>
      <c r="D74" s="124">
        <f>D58+D71+D72-D73</f>
        <v>85225109.650000006</v>
      </c>
      <c r="E74" s="66">
        <f>E58+E72-E73</f>
        <v>1.000002376525543</v>
      </c>
    </row>
    <row r="75" spans="2:5">
      <c r="B75" s="301" t="s">
        <v>4</v>
      </c>
      <c r="C75" s="195" t="s">
        <v>67</v>
      </c>
      <c r="D75" s="79">
        <f>D74</f>
        <v>85225109.650000006</v>
      </c>
      <c r="E75" s="80">
        <f>E74</f>
        <v>1.000002376525543</v>
      </c>
    </row>
    <row r="76" spans="2:5">
      <c r="B76" s="301" t="s">
        <v>6</v>
      </c>
      <c r="C76" s="195" t="s">
        <v>116</v>
      </c>
      <c r="D76" s="79">
        <v>0</v>
      </c>
      <c r="E76" s="80">
        <v>0</v>
      </c>
    </row>
    <row r="77" spans="2:5" ht="13.5" thickBot="1">
      <c r="B77" s="303" t="s">
        <v>8</v>
      </c>
      <c r="C77" s="199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175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23820.28</v>
      </c>
      <c r="E11" s="240">
        <f>SUM(E12:E14)</f>
        <v>19982.45</v>
      </c>
    </row>
    <row r="12" spans="2:12">
      <c r="B12" s="183" t="s">
        <v>4</v>
      </c>
      <c r="C12" s="184" t="s">
        <v>5</v>
      </c>
      <c r="D12" s="289">
        <v>23820.28</v>
      </c>
      <c r="E12" s="245">
        <v>19982.45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23820.28</v>
      </c>
      <c r="E21" s="150">
        <f>E11-E17</f>
        <v>19982.45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18957.599999999999</v>
      </c>
      <c r="E26" s="235">
        <f>D21</f>
        <v>23820.28</v>
      </c>
      <c r="G26" s="75"/>
    </row>
    <row r="27" spans="2:11">
      <c r="B27" s="8" t="s">
        <v>17</v>
      </c>
      <c r="C27" s="9" t="s">
        <v>108</v>
      </c>
      <c r="D27" s="322">
        <v>-205.76</v>
      </c>
      <c r="E27" s="270">
        <v>-106.57000000000001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205.76</v>
      </c>
      <c r="E32" s="271">
        <v>106.57000000000001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24.53</v>
      </c>
      <c r="E35" s="272">
        <v>12.96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181.23</v>
      </c>
      <c r="E37" s="272">
        <v>93.61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4174.8</v>
      </c>
      <c r="E40" s="274">
        <v>-3731.26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22926.639999999999</v>
      </c>
      <c r="E41" s="150">
        <f>E26+E27+E40</f>
        <v>19982.449999999997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82.686779999999999</v>
      </c>
      <c r="E47" s="151">
        <v>81.11242</v>
      </c>
      <c r="G47" s="72"/>
    </row>
    <row r="48" spans="2:10">
      <c r="B48" s="196" t="s">
        <v>6</v>
      </c>
      <c r="C48" s="197" t="s">
        <v>41</v>
      </c>
      <c r="D48" s="330">
        <v>81.860399999999998</v>
      </c>
      <c r="E48" s="151">
        <v>80.707840000000004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229.27</v>
      </c>
      <c r="E50" s="151">
        <v>293.67</v>
      </c>
      <c r="G50" s="182"/>
    </row>
    <row r="51" spans="2:7">
      <c r="B51" s="194" t="s">
        <v>6</v>
      </c>
      <c r="C51" s="195" t="s">
        <v>111</v>
      </c>
      <c r="D51" s="330">
        <v>229.27</v>
      </c>
      <c r="E51" s="151">
        <v>240.86</v>
      </c>
      <c r="G51" s="182"/>
    </row>
    <row r="52" spans="2:7">
      <c r="B52" s="194" t="s">
        <v>8</v>
      </c>
      <c r="C52" s="195" t="s">
        <v>112</v>
      </c>
      <c r="D52" s="330">
        <v>286.99</v>
      </c>
      <c r="E52" s="151">
        <v>307.45</v>
      </c>
    </row>
    <row r="53" spans="2:7" ht="14.25" customHeight="1" thickBot="1">
      <c r="B53" s="198" t="s">
        <v>9</v>
      </c>
      <c r="C53" s="199" t="s">
        <v>41</v>
      </c>
      <c r="D53" s="328">
        <v>280.07</v>
      </c>
      <c r="E53" s="275">
        <v>247.59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19982.45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19982.45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19982.45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19982.45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176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3186802.69</v>
      </c>
      <c r="E11" s="240">
        <f>SUM(E12:E14)</f>
        <v>2872516.95</v>
      </c>
    </row>
    <row r="12" spans="2:12">
      <c r="B12" s="183" t="s">
        <v>4</v>
      </c>
      <c r="C12" s="184" t="s">
        <v>5</v>
      </c>
      <c r="D12" s="289">
        <v>3186802.69</v>
      </c>
      <c r="E12" s="245">
        <v>2872516.95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3186802.69</v>
      </c>
      <c r="E21" s="150">
        <f>E11-E17</f>
        <v>2872516.95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3153633.93</v>
      </c>
      <c r="E26" s="235">
        <f>D21</f>
        <v>3186802.69</v>
      </c>
      <c r="G26" s="75"/>
    </row>
    <row r="27" spans="2:11">
      <c r="B27" s="8" t="s">
        <v>17</v>
      </c>
      <c r="C27" s="9" t="s">
        <v>108</v>
      </c>
      <c r="D27" s="322">
        <v>-486233.91</v>
      </c>
      <c r="E27" s="270">
        <v>-33132.699999999997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486233.91</v>
      </c>
      <c r="E32" s="271">
        <v>33132.699999999997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447344.22</v>
      </c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9221.65</v>
      </c>
      <c r="E35" s="272">
        <v>8407.0400000000009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24519.73</v>
      </c>
      <c r="E37" s="272">
        <v>24725.66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5148.3100000000004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393894.14</v>
      </c>
      <c r="E40" s="274">
        <v>-281153.03999999998</v>
      </c>
      <c r="G40" s="75"/>
    </row>
    <row r="41" spans="2:10" ht="13.5" thickBot="1">
      <c r="B41" s="101" t="s">
        <v>37</v>
      </c>
      <c r="C41" s="102" t="s">
        <v>38</v>
      </c>
      <c r="D41" s="326">
        <v>3061294.16</v>
      </c>
      <c r="E41" s="150">
        <f>E26+E27+E40</f>
        <v>2872516.9499999997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18575.91994</v>
      </c>
      <c r="E47" s="151">
        <v>15349.20861</v>
      </c>
      <c r="G47" s="72"/>
    </row>
    <row r="48" spans="2:10">
      <c r="B48" s="196" t="s">
        <v>6</v>
      </c>
      <c r="C48" s="197" t="s">
        <v>41</v>
      </c>
      <c r="D48" s="330">
        <v>15819.824070000001</v>
      </c>
      <c r="E48" s="151">
        <v>15185.646790000001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169.77</v>
      </c>
      <c r="E50" s="151">
        <v>207.62</v>
      </c>
      <c r="G50" s="182"/>
    </row>
    <row r="51" spans="2:7">
      <c r="B51" s="194" t="s">
        <v>6</v>
      </c>
      <c r="C51" s="195" t="s">
        <v>111</v>
      </c>
      <c r="D51" s="330">
        <v>168.25</v>
      </c>
      <c r="E51" s="151">
        <v>186.81</v>
      </c>
      <c r="G51" s="182"/>
    </row>
    <row r="52" spans="2:7">
      <c r="B52" s="194" t="s">
        <v>8</v>
      </c>
      <c r="C52" s="195" t="s">
        <v>112</v>
      </c>
      <c r="D52" s="330">
        <v>196.59</v>
      </c>
      <c r="E52" s="151">
        <v>213.91</v>
      </c>
    </row>
    <row r="53" spans="2:7" ht="12.75" customHeight="1" thickBot="1">
      <c r="B53" s="198" t="s">
        <v>9</v>
      </c>
      <c r="C53" s="199" t="s">
        <v>41</v>
      </c>
      <c r="D53" s="328">
        <v>193.51</v>
      </c>
      <c r="E53" s="275">
        <v>189.16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2872516.95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2872516.95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2872516.95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2872516.95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1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177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3650897.28</v>
      </c>
      <c r="E11" s="240">
        <f>SUM(E12:E14)</f>
        <v>3052067.9</v>
      </c>
    </row>
    <row r="12" spans="2:12">
      <c r="B12" s="183" t="s">
        <v>4</v>
      </c>
      <c r="C12" s="184" t="s">
        <v>5</v>
      </c>
      <c r="D12" s="289">
        <v>3650897.28</v>
      </c>
      <c r="E12" s="245">
        <v>3052067.9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3650897.28</v>
      </c>
      <c r="E21" s="150">
        <f>E11-E17</f>
        <v>3052067.9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4994971.47</v>
      </c>
      <c r="E26" s="235">
        <f>D21</f>
        <v>3650897.28</v>
      </c>
      <c r="G26" s="75"/>
    </row>
    <row r="27" spans="2:11">
      <c r="B27" s="8" t="s">
        <v>17</v>
      </c>
      <c r="C27" s="9" t="s">
        <v>108</v>
      </c>
      <c r="D27" s="322">
        <v>-439898.05</v>
      </c>
      <c r="E27" s="270">
        <v>-49715.090000000011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100367.77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100367.77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439898.05</v>
      </c>
      <c r="E32" s="271">
        <v>150082.86000000002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394864.05</v>
      </c>
      <c r="E33" s="272">
        <v>9838.6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>
        <v>99920.17</v>
      </c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7584.51</v>
      </c>
      <c r="E35" s="272">
        <v>13158.15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37449.49</v>
      </c>
      <c r="E37" s="272">
        <v>27165.940000000002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133674.68</v>
      </c>
      <c r="E40" s="274">
        <v>-549114.29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4688748.0999999996</v>
      </c>
      <c r="E41" s="150">
        <f>E26+E27+E40</f>
        <v>3052067.9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25624.436819999999</v>
      </c>
      <c r="E47" s="151">
        <v>18151.928021</v>
      </c>
      <c r="G47" s="72"/>
    </row>
    <row r="48" spans="2:10">
      <c r="B48" s="196" t="s">
        <v>6</v>
      </c>
      <c r="C48" s="197" t="s">
        <v>41</v>
      </c>
      <c r="D48" s="330">
        <v>23379.44702</v>
      </c>
      <c r="E48" s="151">
        <v>17881.813320000001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194.93</v>
      </c>
      <c r="E50" s="151">
        <v>201.13</v>
      </c>
      <c r="G50" s="182"/>
    </row>
    <row r="51" spans="2:7">
      <c r="B51" s="194" t="s">
        <v>6</v>
      </c>
      <c r="C51" s="195" t="s">
        <v>111</v>
      </c>
      <c r="D51" s="330">
        <v>194.93</v>
      </c>
      <c r="E51" s="151">
        <v>170.68</v>
      </c>
      <c r="G51" s="182"/>
    </row>
    <row r="52" spans="2:7">
      <c r="B52" s="194" t="s">
        <v>8</v>
      </c>
      <c r="C52" s="195" t="s">
        <v>112</v>
      </c>
      <c r="D52" s="330">
        <v>200.71</v>
      </c>
      <c r="E52" s="151">
        <v>201.13</v>
      </c>
    </row>
    <row r="53" spans="2:7" ht="13.5" customHeight="1" thickBot="1">
      <c r="B53" s="198" t="s">
        <v>9</v>
      </c>
      <c r="C53" s="199" t="s">
        <v>41</v>
      </c>
      <c r="D53" s="328">
        <v>200.55</v>
      </c>
      <c r="E53" s="275">
        <v>170.68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3052067.9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3052067.9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3052067.9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3052067.9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178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130" t="s">
        <v>106</v>
      </c>
      <c r="D11" s="288">
        <v>3440587.31</v>
      </c>
      <c r="E11" s="240">
        <f>SUM(E12:E14)</f>
        <v>3159101.42</v>
      </c>
    </row>
    <row r="12" spans="2:12">
      <c r="B12" s="183" t="s">
        <v>4</v>
      </c>
      <c r="C12" s="184" t="s">
        <v>5</v>
      </c>
      <c r="D12" s="289">
        <v>3440587.31</v>
      </c>
      <c r="E12" s="245">
        <v>3159101.42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3440587.31</v>
      </c>
      <c r="E21" s="150">
        <f>E11-E17</f>
        <v>3159101.42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3763913.8200000003</v>
      </c>
      <c r="E26" s="235">
        <f>D21</f>
        <v>3440587.31</v>
      </c>
      <c r="G26" s="75"/>
      <c r="H26" s="238"/>
    </row>
    <row r="27" spans="2:11">
      <c r="B27" s="8" t="s">
        <v>17</v>
      </c>
      <c r="C27" s="9" t="s">
        <v>108</v>
      </c>
      <c r="D27" s="322">
        <v>-534247.22</v>
      </c>
      <c r="E27" s="270">
        <v>-201575.52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534247.22</v>
      </c>
      <c r="E32" s="271">
        <v>201575.52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14554.54</v>
      </c>
      <c r="E33" s="272">
        <v>170961.96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451861.87</v>
      </c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1764.17</v>
      </c>
      <c r="E35" s="272">
        <v>898.48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31344.86</v>
      </c>
      <c r="E37" s="272">
        <v>26735.06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34721.78</v>
      </c>
      <c r="E39" s="273">
        <v>2980.02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531314.81999999995</v>
      </c>
      <c r="E40" s="274">
        <v>-79910.37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3760981.4200000004</v>
      </c>
      <c r="E41" s="150">
        <f>E26+E27+E40</f>
        <v>3159101.42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15739.373689999999</v>
      </c>
      <c r="E47" s="151">
        <v>11449.54178</v>
      </c>
      <c r="G47" s="72"/>
      <c r="H47" s="161"/>
    </row>
    <row r="48" spans="2:10">
      <c r="B48" s="196" t="s">
        <v>6</v>
      </c>
      <c r="C48" s="197" t="s">
        <v>41</v>
      </c>
      <c r="D48" s="330">
        <v>13732.223666</v>
      </c>
      <c r="E48" s="151">
        <v>10793.704460999999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239.14</v>
      </c>
      <c r="E50" s="151">
        <v>300.5</v>
      </c>
      <c r="G50" s="182"/>
    </row>
    <row r="51" spans="2:7">
      <c r="B51" s="194" t="s">
        <v>6</v>
      </c>
      <c r="C51" s="195" t="s">
        <v>111</v>
      </c>
      <c r="D51" s="330">
        <v>238.98</v>
      </c>
      <c r="E51" s="151">
        <v>286.39</v>
      </c>
      <c r="G51" s="182"/>
    </row>
    <row r="52" spans="2:7">
      <c r="B52" s="194" t="s">
        <v>8</v>
      </c>
      <c r="C52" s="195" t="s">
        <v>112</v>
      </c>
      <c r="D52" s="330">
        <v>274.99</v>
      </c>
      <c r="E52" s="151">
        <v>312.60000000000002</v>
      </c>
    </row>
    <row r="53" spans="2:7" ht="13.5" customHeight="1" thickBot="1">
      <c r="B53" s="198" t="s">
        <v>9</v>
      </c>
      <c r="C53" s="199" t="s">
        <v>41</v>
      </c>
      <c r="D53" s="328">
        <v>273.88</v>
      </c>
      <c r="E53" s="275">
        <v>292.68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3159101.42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E12</f>
        <v>3159101.42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>
      <c r="B74" s="132" t="s">
        <v>64</v>
      </c>
      <c r="C74" s="123" t="s">
        <v>66</v>
      </c>
      <c r="D74" s="124">
        <f>D58-D73</f>
        <v>3159101.42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3159101.42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179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870489.85</v>
      </c>
      <c r="E11" s="240">
        <f>SUM(E12:E14)</f>
        <v>870551.11</v>
      </c>
    </row>
    <row r="12" spans="2:12">
      <c r="B12" s="183" t="s">
        <v>4</v>
      </c>
      <c r="C12" s="184" t="s">
        <v>5</v>
      </c>
      <c r="D12" s="289">
        <v>870489.85</v>
      </c>
      <c r="E12" s="245">
        <v>870551.11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870489.85</v>
      </c>
      <c r="E21" s="150">
        <f>E11-E17</f>
        <v>870551.11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164"/>
      <c r="H22" s="16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653808.55000000005</v>
      </c>
      <c r="E26" s="235">
        <f>D21</f>
        <v>870489.85</v>
      </c>
      <c r="G26" s="75"/>
    </row>
    <row r="27" spans="2:11">
      <c r="B27" s="8" t="s">
        <v>17</v>
      </c>
      <c r="C27" s="9" t="s">
        <v>108</v>
      </c>
      <c r="D27" s="322">
        <v>-118323.99</v>
      </c>
      <c r="E27" s="270">
        <v>-7691.04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22668.73</v>
      </c>
      <c r="E28" s="271">
        <v>8.77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22668.73</v>
      </c>
      <c r="E31" s="272">
        <v>8.77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140992.72</v>
      </c>
      <c r="E32" s="271">
        <v>7699.81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125941.44</v>
      </c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>
        <v>8924</v>
      </c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901.5</v>
      </c>
      <c r="E35" s="272">
        <v>885.24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5224.6899999999996</v>
      </c>
      <c r="E37" s="272">
        <v>6814.57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1.0900000000000001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98984.52</v>
      </c>
      <c r="E40" s="274">
        <v>7752.3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634469.08000000007</v>
      </c>
      <c r="E41" s="150">
        <f>E26+E27+E40</f>
        <v>870551.11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3343.2631919999999</v>
      </c>
      <c r="E47" s="151">
        <v>3819.2780320000002</v>
      </c>
      <c r="G47" s="72"/>
      <c r="H47" s="161"/>
    </row>
    <row r="48" spans="2:10">
      <c r="B48" s="196" t="s">
        <v>6</v>
      </c>
      <c r="C48" s="197" t="s">
        <v>41</v>
      </c>
      <c r="D48" s="330">
        <v>2834.3492799999999</v>
      </c>
      <c r="E48" s="151">
        <v>3785.82782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195.56</v>
      </c>
      <c r="E50" s="151">
        <v>227.92</v>
      </c>
      <c r="G50" s="182"/>
    </row>
    <row r="51" spans="2:7">
      <c r="B51" s="194" t="s">
        <v>6</v>
      </c>
      <c r="C51" s="195" t="s">
        <v>111</v>
      </c>
      <c r="D51" s="330">
        <v>193.41</v>
      </c>
      <c r="E51" s="151">
        <v>209.46</v>
      </c>
      <c r="G51" s="182"/>
    </row>
    <row r="52" spans="2:7">
      <c r="B52" s="194" t="s">
        <v>8</v>
      </c>
      <c r="C52" s="195" t="s">
        <v>112</v>
      </c>
      <c r="D52" s="330">
        <v>232.19</v>
      </c>
      <c r="E52" s="151">
        <v>245.26</v>
      </c>
    </row>
    <row r="53" spans="2:7" ht="12.75" customHeight="1" thickBot="1">
      <c r="B53" s="198" t="s">
        <v>9</v>
      </c>
      <c r="C53" s="199" t="s">
        <v>41</v>
      </c>
      <c r="D53" s="328">
        <v>223.85</v>
      </c>
      <c r="E53" s="275">
        <v>229.95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870551.11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870551.11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870551.11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870551.11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249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200642.45</v>
      </c>
      <c r="E11" s="240">
        <f>SUM(E12:E14)</f>
        <v>235945.76</v>
      </c>
    </row>
    <row r="12" spans="2:12">
      <c r="B12" s="183" t="s">
        <v>4</v>
      </c>
      <c r="C12" s="184" t="s">
        <v>5</v>
      </c>
      <c r="D12" s="289">
        <v>200642.45</v>
      </c>
      <c r="E12" s="245">
        <v>235945.76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200642.45</v>
      </c>
      <c r="E21" s="150">
        <f>E11-E17</f>
        <v>235945.76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162095.23000000001</v>
      </c>
      <c r="E26" s="235">
        <f>D21</f>
        <v>200642.45</v>
      </c>
      <c r="G26" s="75"/>
    </row>
    <row r="27" spans="2:11">
      <c r="B27" s="8" t="s">
        <v>17</v>
      </c>
      <c r="C27" s="9" t="s">
        <v>108</v>
      </c>
      <c r="D27" s="322">
        <v>-1438.13</v>
      </c>
      <c r="E27" s="270">
        <v>-1926.88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1438.13</v>
      </c>
      <c r="E32" s="271">
        <v>1926.88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1438.13</v>
      </c>
      <c r="E37" s="272">
        <v>1926.88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33563.64</v>
      </c>
      <c r="E40" s="274">
        <v>37230.19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194220.74</v>
      </c>
      <c r="E41" s="150">
        <f>E26+E27+E40</f>
        <v>235945.76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1015.44339</v>
      </c>
      <c r="E47" s="151">
        <v>999.31493</v>
      </c>
      <c r="G47" s="72"/>
    </row>
    <row r="48" spans="2:10">
      <c r="B48" s="196" t="s">
        <v>6</v>
      </c>
      <c r="C48" s="197" t="s">
        <v>41</v>
      </c>
      <c r="D48" s="330">
        <v>1007.369</v>
      </c>
      <c r="E48" s="151">
        <v>991.36875999999995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159.63</v>
      </c>
      <c r="E50" s="151">
        <v>200.78</v>
      </c>
      <c r="G50" s="182"/>
    </row>
    <row r="51" spans="2:7">
      <c r="B51" s="194" t="s">
        <v>6</v>
      </c>
      <c r="C51" s="195" t="s">
        <v>111</v>
      </c>
      <c r="D51" s="330">
        <v>159.63</v>
      </c>
      <c r="E51" s="151">
        <v>200.78</v>
      </c>
      <c r="G51" s="182"/>
    </row>
    <row r="52" spans="2:7">
      <c r="B52" s="194" t="s">
        <v>8</v>
      </c>
      <c r="C52" s="195" t="s">
        <v>112</v>
      </c>
      <c r="D52" s="330">
        <v>194.07</v>
      </c>
      <c r="E52" s="151">
        <v>275.86</v>
      </c>
    </row>
    <row r="53" spans="2:7" ht="13.5" customHeight="1" thickBot="1">
      <c r="B53" s="198" t="s">
        <v>9</v>
      </c>
      <c r="C53" s="199" t="s">
        <v>41</v>
      </c>
      <c r="D53" s="328">
        <v>192.8</v>
      </c>
      <c r="E53" s="275">
        <v>238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5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235945.76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235945.76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235945.76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235945.76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0"/>
      <c r="C4" s="140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180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2610659.35</v>
      </c>
      <c r="E11" s="240">
        <f>SUM(E12:E14)</f>
        <v>2223658.87</v>
      </c>
    </row>
    <row r="12" spans="2:12">
      <c r="B12" s="183" t="s">
        <v>4</v>
      </c>
      <c r="C12" s="184" t="s">
        <v>5</v>
      </c>
      <c r="D12" s="289">
        <v>2610659.35</v>
      </c>
      <c r="E12" s="245">
        <v>2223658.87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2610659.35</v>
      </c>
      <c r="E21" s="150">
        <f>E11-E17</f>
        <v>2223658.87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3902970.36</v>
      </c>
      <c r="E26" s="235">
        <f>D21</f>
        <v>2610659.35</v>
      </c>
      <c r="G26" s="75"/>
    </row>
    <row r="27" spans="2:11">
      <c r="B27" s="8" t="s">
        <v>17</v>
      </c>
      <c r="C27" s="9" t="s">
        <v>108</v>
      </c>
      <c r="D27" s="322">
        <v>-30292.33</v>
      </c>
      <c r="E27" s="270">
        <v>-19940.07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30292.33</v>
      </c>
      <c r="E32" s="271">
        <v>19940.07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438.13</v>
      </c>
      <c r="E35" s="272">
        <v>657.39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29854.2</v>
      </c>
      <c r="E37" s="272">
        <v>19282.68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-180666.68</v>
      </c>
      <c r="E40" s="274">
        <v>-367060.41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3692011.3499999996</v>
      </c>
      <c r="E41" s="150">
        <f>E26+E27+E40</f>
        <v>2223658.87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41980.965429999997</v>
      </c>
      <c r="E47" s="151">
        <v>31340.448410000001</v>
      </c>
      <c r="G47" s="72"/>
    </row>
    <row r="48" spans="2:10">
      <c r="B48" s="196" t="s">
        <v>6</v>
      </c>
      <c r="C48" s="197" t="s">
        <v>41</v>
      </c>
      <c r="D48" s="330">
        <v>41642.356789999998</v>
      </c>
      <c r="E48" s="151">
        <v>31082.735100000002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92.97</v>
      </c>
      <c r="E50" s="151">
        <v>83.3</v>
      </c>
      <c r="G50" s="182"/>
    </row>
    <row r="51" spans="2:7">
      <c r="B51" s="194" t="s">
        <v>6</v>
      </c>
      <c r="C51" s="195" t="s">
        <v>111</v>
      </c>
      <c r="D51" s="330">
        <v>85.52</v>
      </c>
      <c r="E51" s="151">
        <v>71.239999999999995</v>
      </c>
      <c r="G51" s="182"/>
    </row>
    <row r="52" spans="2:7">
      <c r="B52" s="194" t="s">
        <v>8</v>
      </c>
      <c r="C52" s="195" t="s">
        <v>112</v>
      </c>
      <c r="D52" s="330">
        <v>93.42</v>
      </c>
      <c r="E52" s="151">
        <v>84.51</v>
      </c>
    </row>
    <row r="53" spans="2:7" ht="12.75" customHeight="1" thickBot="1">
      <c r="B53" s="198" t="s">
        <v>9</v>
      </c>
      <c r="C53" s="199" t="s">
        <v>41</v>
      </c>
      <c r="D53" s="328">
        <v>88.66</v>
      </c>
      <c r="E53" s="275">
        <v>71.540000000000006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2223658.87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2223658.87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2223658.87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2223658.87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181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169184.49</v>
      </c>
      <c r="E11" s="240">
        <f>SUM(E12:E14)</f>
        <v>121422.1</v>
      </c>
    </row>
    <row r="12" spans="2:12">
      <c r="B12" s="183" t="s">
        <v>4</v>
      </c>
      <c r="C12" s="184" t="s">
        <v>5</v>
      </c>
      <c r="D12" s="289">
        <v>169184.49</v>
      </c>
      <c r="E12" s="245">
        <v>121422.1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169184.49</v>
      </c>
      <c r="E21" s="150">
        <f>E11-E17</f>
        <v>121422.1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156439.49</v>
      </c>
      <c r="E26" s="235">
        <f>D21</f>
        <v>169184.49</v>
      </c>
      <c r="G26" s="75"/>
    </row>
    <row r="27" spans="2:11">
      <c r="B27" s="8" t="s">
        <v>17</v>
      </c>
      <c r="C27" s="9" t="s">
        <v>108</v>
      </c>
      <c r="D27" s="322">
        <v>-14852.7</v>
      </c>
      <c r="E27" s="270">
        <v>-34646.980000000003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14852.7</v>
      </c>
      <c r="E32" s="271">
        <v>34646.980000000003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13357.31</v>
      </c>
      <c r="E33" s="272">
        <v>33317.090000000004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24.49</v>
      </c>
      <c r="E35" s="272">
        <v>18.73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1470.9</v>
      </c>
      <c r="E37" s="272">
        <v>1311.16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16964.53</v>
      </c>
      <c r="E40" s="274">
        <v>-13115.41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158551.31999999998</v>
      </c>
      <c r="E41" s="150">
        <f>E26+E27+E40</f>
        <v>121422.09999999998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698.17238999999995</v>
      </c>
      <c r="E47" s="151">
        <v>628.56476999999995</v>
      </c>
      <c r="G47" s="72"/>
    </row>
    <row r="48" spans="2:10">
      <c r="B48" s="196" t="s">
        <v>6</v>
      </c>
      <c r="C48" s="197" t="s">
        <v>41</v>
      </c>
      <c r="D48" s="330">
        <v>633.69833000000006</v>
      </c>
      <c r="E48" s="151">
        <v>487.97210999999999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224.07</v>
      </c>
      <c r="E50" s="151">
        <v>269.16000000000003</v>
      </c>
      <c r="G50" s="182"/>
    </row>
    <row r="51" spans="2:7">
      <c r="B51" s="194" t="s">
        <v>6</v>
      </c>
      <c r="C51" s="195" t="s">
        <v>111</v>
      </c>
      <c r="D51" s="330">
        <v>221.81</v>
      </c>
      <c r="E51" s="151">
        <v>241.02</v>
      </c>
      <c r="G51" s="182"/>
    </row>
    <row r="52" spans="2:7">
      <c r="B52" s="194" t="s">
        <v>8</v>
      </c>
      <c r="C52" s="195" t="s">
        <v>112</v>
      </c>
      <c r="D52" s="330">
        <v>254.54</v>
      </c>
      <c r="E52" s="151">
        <v>276.76</v>
      </c>
    </row>
    <row r="53" spans="2:7" ht="12.75" customHeight="1" thickBot="1">
      <c r="B53" s="198" t="s">
        <v>9</v>
      </c>
      <c r="C53" s="199" t="s">
        <v>41</v>
      </c>
      <c r="D53" s="328">
        <v>250.2</v>
      </c>
      <c r="E53" s="275">
        <v>248.83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121422.1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121422.1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121422.1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121422.1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L81"/>
  <sheetViews>
    <sheetView zoomScale="80" zoomScaleNormal="80" workbookViewId="0">
      <selection activeCell="N24" sqref="N24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0"/>
      <c r="C4" s="140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255</v>
      </c>
      <c r="C6" s="398"/>
      <c r="D6" s="398"/>
      <c r="E6" s="398"/>
    </row>
    <row r="7" spans="2:12" ht="14.25">
      <c r="B7" s="138"/>
      <c r="C7" s="138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39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51043.71</v>
      </c>
      <c r="E11" s="240">
        <f>SUM(E12:E14)</f>
        <v>47247.07</v>
      </c>
    </row>
    <row r="12" spans="2:12">
      <c r="B12" s="183" t="s">
        <v>4</v>
      </c>
      <c r="C12" s="184" t="s">
        <v>5</v>
      </c>
      <c r="D12" s="289">
        <v>51043.71</v>
      </c>
      <c r="E12" s="245">
        <v>47247.07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51043.71</v>
      </c>
      <c r="E21" s="150">
        <f>E11-E17</f>
        <v>47247.07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50262.98</v>
      </c>
      <c r="E26" s="235">
        <f>D21</f>
        <v>51043.71</v>
      </c>
      <c r="G26" s="75"/>
    </row>
    <row r="27" spans="2:11">
      <c r="B27" s="8" t="s">
        <v>17</v>
      </c>
      <c r="C27" s="9" t="s">
        <v>108</v>
      </c>
      <c r="D27" s="322">
        <v>-438.1</v>
      </c>
      <c r="E27" s="270">
        <v>-551.47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438.1</v>
      </c>
      <c r="E32" s="271">
        <v>551.47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144.69</v>
      </c>
      <c r="E35" s="272">
        <v>197.43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293.41000000000003</v>
      </c>
      <c r="E37" s="272">
        <v>354.04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1370.62</v>
      </c>
      <c r="E40" s="274">
        <v>-3245.17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51195.500000000007</v>
      </c>
      <c r="E41" s="150">
        <f>E26+E27+E40</f>
        <v>47247.07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403.97832</v>
      </c>
      <c r="E47" s="151">
        <v>396.20983999999999</v>
      </c>
      <c r="G47" s="72"/>
    </row>
    <row r="48" spans="2:10">
      <c r="B48" s="196" t="s">
        <v>6</v>
      </c>
      <c r="C48" s="197" t="s">
        <v>41</v>
      </c>
      <c r="D48" s="330">
        <v>400.49673000000001</v>
      </c>
      <c r="E48" s="151">
        <v>391.76672000000002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124.42</v>
      </c>
      <c r="E50" s="151">
        <v>128.83000000000001</v>
      </c>
      <c r="G50" s="182"/>
    </row>
    <row r="51" spans="2:7">
      <c r="B51" s="194" t="s">
        <v>6</v>
      </c>
      <c r="C51" s="195" t="s">
        <v>111</v>
      </c>
      <c r="D51" s="330">
        <v>123.74</v>
      </c>
      <c r="E51" s="151">
        <v>120.38</v>
      </c>
      <c r="G51" s="182"/>
    </row>
    <row r="52" spans="2:7">
      <c r="B52" s="194" t="s">
        <v>8</v>
      </c>
      <c r="C52" s="195" t="s">
        <v>112</v>
      </c>
      <c r="D52" s="330">
        <v>128.09</v>
      </c>
      <c r="E52" s="151">
        <v>128.83000000000001</v>
      </c>
    </row>
    <row r="53" spans="2:7" ht="13.5" customHeight="1" thickBot="1">
      <c r="B53" s="198" t="s">
        <v>9</v>
      </c>
      <c r="C53" s="199" t="s">
        <v>41</v>
      </c>
      <c r="D53" s="328">
        <v>127.83</v>
      </c>
      <c r="E53" s="275">
        <v>120.6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.7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47247.07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47247.07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47247.07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47247.07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81"/>
  <sheetViews>
    <sheetView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9"/>
      <c r="C4" s="149"/>
      <c r="D4" s="149"/>
      <c r="E4" s="149"/>
    </row>
    <row r="5" spans="2:12" ht="14.25">
      <c r="B5" s="397" t="s">
        <v>1</v>
      </c>
      <c r="C5" s="397"/>
      <c r="D5" s="397"/>
      <c r="E5" s="397"/>
    </row>
    <row r="6" spans="2:12" ht="14.25">
      <c r="B6" s="398" t="s">
        <v>182</v>
      </c>
      <c r="C6" s="398"/>
      <c r="D6" s="398"/>
      <c r="E6" s="398"/>
    </row>
    <row r="7" spans="2:12" ht="14.25">
      <c r="B7" s="173"/>
      <c r="C7" s="173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74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/>
      <c r="E11" s="240"/>
    </row>
    <row r="12" spans="2:12">
      <c r="B12" s="183" t="s">
        <v>4</v>
      </c>
      <c r="C12" s="184" t="s">
        <v>5</v>
      </c>
      <c r="D12" s="289"/>
      <c r="E12" s="245"/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/>
      <c r="E21" s="150"/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221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0</v>
      </c>
      <c r="E26" s="235">
        <f>D21</f>
        <v>0</v>
      </c>
      <c r="G26" s="75"/>
    </row>
    <row r="27" spans="2:11">
      <c r="B27" s="8" t="s">
        <v>17</v>
      </c>
      <c r="C27" s="9" t="s">
        <v>108</v>
      </c>
      <c r="D27" s="322">
        <v>-2.2599999999999998</v>
      </c>
      <c r="E27" s="270">
        <v>1.21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0</v>
      </c>
      <c r="E28" s="271">
        <v>24.99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>
        <v>24.99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2.2599999999999998</v>
      </c>
      <c r="E32" s="271">
        <v>23.78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>
        <v>23.78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2.2599999999999998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2.2599999999999998</v>
      </c>
      <c r="E40" s="274">
        <v>-1.21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0</v>
      </c>
      <c r="E41" s="150">
        <f>E26+E27+E40</f>
        <v>0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/>
      <c r="E47" s="151"/>
      <c r="G47" s="72"/>
    </row>
    <row r="48" spans="2:10">
      <c r="B48" s="196" t="s">
        <v>6</v>
      </c>
      <c r="C48" s="197" t="s">
        <v>41</v>
      </c>
      <c r="D48" s="330"/>
      <c r="E48" s="151"/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/>
      <c r="E50" s="151"/>
      <c r="G50" s="182"/>
    </row>
    <row r="51" spans="2:7">
      <c r="B51" s="194" t="s">
        <v>6</v>
      </c>
      <c r="C51" s="195" t="s">
        <v>111</v>
      </c>
      <c r="D51" s="330"/>
      <c r="E51" s="151">
        <v>117.48</v>
      </c>
      <c r="G51" s="182"/>
    </row>
    <row r="52" spans="2:7">
      <c r="B52" s="194" t="s">
        <v>8</v>
      </c>
      <c r="C52" s="195" t="s">
        <v>112</v>
      </c>
      <c r="D52" s="330"/>
      <c r="E52" s="151">
        <v>136.92000000000002</v>
      </c>
    </row>
    <row r="53" spans="2:7" ht="13.5" thickBot="1">
      <c r="B53" s="198" t="s">
        <v>9</v>
      </c>
      <c r="C53" s="199" t="s">
        <v>41</v>
      </c>
      <c r="D53" s="328"/>
      <c r="E53" s="275"/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f>E58</f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M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87"/>
      <c r="C4" s="87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88</v>
      </c>
      <c r="C6" s="398"/>
      <c r="D6" s="398"/>
      <c r="E6" s="398"/>
    </row>
    <row r="7" spans="2:12" ht="14.25">
      <c r="B7" s="91"/>
      <c r="C7" s="9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88"/>
      <c r="C10" s="77" t="s">
        <v>2</v>
      </c>
      <c r="D10" s="282" t="s">
        <v>256</v>
      </c>
      <c r="E10" s="253" t="s">
        <v>259</v>
      </c>
      <c r="G10" s="72"/>
    </row>
    <row r="11" spans="2:12">
      <c r="B11" s="92" t="s">
        <v>3</v>
      </c>
      <c r="C11" s="205" t="s">
        <v>106</v>
      </c>
      <c r="D11" s="288">
        <v>76953796.170000002</v>
      </c>
      <c r="E11" s="240">
        <f>SUM(E12:E14)</f>
        <v>68899788.079999998</v>
      </c>
      <c r="H11" s="72"/>
    </row>
    <row r="12" spans="2:12">
      <c r="B12" s="183" t="s">
        <v>4</v>
      </c>
      <c r="C12" s="243" t="s">
        <v>5</v>
      </c>
      <c r="D12" s="289">
        <v>76926252.690000013</v>
      </c>
      <c r="E12" s="245">
        <f>69274401.96+145291.15-519905.03</f>
        <v>68899788.079999998</v>
      </c>
      <c r="H12" s="72"/>
    </row>
    <row r="13" spans="2:12">
      <c r="B13" s="183" t="s">
        <v>6</v>
      </c>
      <c r="C13" s="243" t="s">
        <v>7</v>
      </c>
      <c r="D13" s="290">
        <v>6.16</v>
      </c>
      <c r="E13" s="246"/>
      <c r="H13" s="72"/>
    </row>
    <row r="14" spans="2:12">
      <c r="B14" s="183" t="s">
        <v>8</v>
      </c>
      <c r="C14" s="243" t="s">
        <v>10</v>
      </c>
      <c r="D14" s="290">
        <v>27537.32</v>
      </c>
      <c r="E14" s="246"/>
      <c r="H14" s="72"/>
    </row>
    <row r="15" spans="2:12">
      <c r="B15" s="183" t="s">
        <v>103</v>
      </c>
      <c r="C15" s="243" t="s">
        <v>11</v>
      </c>
      <c r="D15" s="290">
        <v>27537.32</v>
      </c>
      <c r="E15" s="246"/>
      <c r="H15" s="72"/>
    </row>
    <row r="16" spans="2:12">
      <c r="B16" s="186" t="s">
        <v>104</v>
      </c>
      <c r="C16" s="244" t="s">
        <v>12</v>
      </c>
      <c r="D16" s="291"/>
      <c r="E16" s="247"/>
      <c r="H16" s="72"/>
    </row>
    <row r="17" spans="2:13">
      <c r="B17" s="8" t="s">
        <v>13</v>
      </c>
      <c r="C17" s="208" t="s">
        <v>65</v>
      </c>
      <c r="D17" s="292">
        <v>100259.79</v>
      </c>
      <c r="E17" s="248">
        <f>E18</f>
        <v>142781.38</v>
      </c>
    </row>
    <row r="18" spans="2:13">
      <c r="B18" s="183" t="s">
        <v>4</v>
      </c>
      <c r="C18" s="243" t="s">
        <v>11</v>
      </c>
      <c r="D18" s="291">
        <v>100259.79</v>
      </c>
      <c r="E18" s="247">
        <v>142781.38</v>
      </c>
      <c r="M18" s="67"/>
    </row>
    <row r="19" spans="2:13" ht="15" customHeight="1">
      <c r="B19" s="183" t="s">
        <v>6</v>
      </c>
      <c r="C19" s="243" t="s">
        <v>105</v>
      </c>
      <c r="D19" s="290"/>
      <c r="E19" s="246"/>
    </row>
    <row r="20" spans="2:13" ht="13.5" thickBot="1">
      <c r="B20" s="188" t="s">
        <v>8</v>
      </c>
      <c r="C20" s="189" t="s">
        <v>14</v>
      </c>
      <c r="D20" s="293"/>
      <c r="E20" s="241"/>
    </row>
    <row r="21" spans="2:13" ht="13.5" thickBot="1">
      <c r="B21" s="407" t="s">
        <v>107</v>
      </c>
      <c r="C21" s="408"/>
      <c r="D21" s="294">
        <v>76853536.379999995</v>
      </c>
      <c r="E21" s="150">
        <f>E11-E17</f>
        <v>68757006.700000003</v>
      </c>
      <c r="F21" s="78"/>
      <c r="G21" s="78"/>
      <c r="H21" s="170"/>
      <c r="J21" s="228"/>
      <c r="K21" s="170"/>
    </row>
    <row r="22" spans="2:13">
      <c r="B22" s="3"/>
      <c r="C22" s="6"/>
      <c r="D22" s="7"/>
      <c r="E22" s="7"/>
      <c r="G22" s="72"/>
    </row>
    <row r="23" spans="2:13" ht="13.5">
      <c r="B23" s="400" t="s">
        <v>101</v>
      </c>
      <c r="C23" s="409"/>
      <c r="D23" s="409"/>
      <c r="E23" s="409"/>
      <c r="G23" s="72"/>
    </row>
    <row r="24" spans="2:13" ht="15.75" customHeight="1" thickBot="1">
      <c r="B24" s="399" t="s">
        <v>102</v>
      </c>
      <c r="C24" s="410"/>
      <c r="D24" s="410"/>
      <c r="E24" s="410"/>
      <c r="K24" s="182"/>
    </row>
    <row r="25" spans="2:13" ht="13.5" thickBot="1">
      <c r="B25" s="344"/>
      <c r="C25" s="190" t="s">
        <v>2</v>
      </c>
      <c r="D25" s="282" t="s">
        <v>246</v>
      </c>
      <c r="E25" s="253" t="s">
        <v>259</v>
      </c>
    </row>
    <row r="26" spans="2:13">
      <c r="B26" s="97" t="s">
        <v>15</v>
      </c>
      <c r="C26" s="98" t="s">
        <v>16</v>
      </c>
      <c r="D26" s="321">
        <v>85087982.250000015</v>
      </c>
      <c r="E26" s="235">
        <f>D21</f>
        <v>76853536.379999995</v>
      </c>
      <c r="G26" s="75"/>
    </row>
    <row r="27" spans="2:13">
      <c r="B27" s="8" t="s">
        <v>17</v>
      </c>
      <c r="C27" s="9" t="s">
        <v>108</v>
      </c>
      <c r="D27" s="322">
        <v>2983247.0800000019</v>
      </c>
      <c r="E27" s="270">
        <v>-1398620.8399999999</v>
      </c>
      <c r="F27" s="72"/>
      <c r="G27" s="155"/>
      <c r="H27" s="250"/>
      <c r="I27" s="250"/>
      <c r="J27" s="217"/>
    </row>
    <row r="28" spans="2:13">
      <c r="B28" s="8" t="s">
        <v>18</v>
      </c>
      <c r="C28" s="9" t="s">
        <v>19</v>
      </c>
      <c r="D28" s="322">
        <v>15181041.580000002</v>
      </c>
      <c r="E28" s="271">
        <v>6921221.3600000003</v>
      </c>
      <c r="F28" s="72"/>
      <c r="G28" s="155"/>
      <c r="H28" s="250"/>
      <c r="I28" s="250"/>
      <c r="J28" s="217"/>
    </row>
    <row r="29" spans="2:13">
      <c r="B29" s="191" t="s">
        <v>4</v>
      </c>
      <c r="C29" s="184" t="s">
        <v>20</v>
      </c>
      <c r="D29" s="323">
        <v>10574168.390000001</v>
      </c>
      <c r="E29" s="272">
        <v>6801081.1900000004</v>
      </c>
      <c r="F29" s="72"/>
      <c r="G29" s="155"/>
      <c r="H29" s="250"/>
      <c r="I29" s="250"/>
      <c r="J29" s="217"/>
    </row>
    <row r="30" spans="2:13">
      <c r="B30" s="191" t="s">
        <v>6</v>
      </c>
      <c r="C30" s="184" t="s">
        <v>21</v>
      </c>
      <c r="D30" s="323"/>
      <c r="E30" s="272"/>
      <c r="F30" s="72"/>
      <c r="G30" s="155"/>
      <c r="H30" s="250"/>
      <c r="I30" s="250"/>
      <c r="J30" s="217"/>
    </row>
    <row r="31" spans="2:13">
      <c r="B31" s="191" t="s">
        <v>8</v>
      </c>
      <c r="C31" s="184" t="s">
        <v>22</v>
      </c>
      <c r="D31" s="323">
        <v>4606873.1900000004</v>
      </c>
      <c r="E31" s="272">
        <v>120140.17</v>
      </c>
      <c r="F31" s="72"/>
      <c r="G31" s="155"/>
      <c r="H31" s="250"/>
      <c r="I31" s="250"/>
      <c r="J31" s="217"/>
    </row>
    <row r="32" spans="2:13">
      <c r="B32" s="94" t="s">
        <v>23</v>
      </c>
      <c r="C32" s="10" t="s">
        <v>24</v>
      </c>
      <c r="D32" s="322">
        <v>12197794.5</v>
      </c>
      <c r="E32" s="271">
        <v>8319842.2000000002</v>
      </c>
      <c r="F32" s="72"/>
      <c r="G32" s="155"/>
      <c r="H32" s="250"/>
      <c r="I32" s="250"/>
      <c r="J32" s="217"/>
    </row>
    <row r="33" spans="2:10">
      <c r="B33" s="191" t="s">
        <v>4</v>
      </c>
      <c r="C33" s="184" t="s">
        <v>25</v>
      </c>
      <c r="D33" s="323">
        <v>4793268.3099999996</v>
      </c>
      <c r="E33" s="272">
        <v>6211362.3499999996</v>
      </c>
      <c r="F33" s="72"/>
      <c r="G33" s="155"/>
      <c r="H33" s="250"/>
      <c r="I33" s="250"/>
      <c r="J33" s="217"/>
    </row>
    <row r="34" spans="2:10">
      <c r="B34" s="191" t="s">
        <v>6</v>
      </c>
      <c r="C34" s="184" t="s">
        <v>26</v>
      </c>
      <c r="D34" s="323">
        <v>599307.71</v>
      </c>
      <c r="E34" s="272">
        <v>589640.41</v>
      </c>
      <c r="F34" s="72"/>
      <c r="G34" s="155"/>
      <c r="H34" s="250"/>
      <c r="I34" s="250"/>
      <c r="J34" s="217"/>
    </row>
    <row r="35" spans="2:10">
      <c r="B35" s="191" t="s">
        <v>8</v>
      </c>
      <c r="C35" s="184" t="s">
        <v>27</v>
      </c>
      <c r="D35" s="323">
        <v>804137.77</v>
      </c>
      <c r="E35" s="272">
        <v>781224.82000000007</v>
      </c>
      <c r="F35" s="72"/>
      <c r="G35" s="155"/>
      <c r="H35" s="250"/>
      <c r="I35" s="250"/>
      <c r="J35" s="217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250"/>
      <c r="J36" s="217"/>
    </row>
    <row r="37" spans="2:10" ht="25.5">
      <c r="B37" s="191" t="s">
        <v>29</v>
      </c>
      <c r="C37" s="184" t="s">
        <v>30</v>
      </c>
      <c r="D37" s="323"/>
      <c r="E37" s="272"/>
      <c r="F37" s="72"/>
      <c r="G37" s="155"/>
      <c r="H37" s="250"/>
      <c r="I37" s="250"/>
      <c r="J37" s="217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250"/>
      <c r="J38" s="217"/>
    </row>
    <row r="39" spans="2:10">
      <c r="B39" s="192" t="s">
        <v>33</v>
      </c>
      <c r="C39" s="193" t="s">
        <v>34</v>
      </c>
      <c r="D39" s="324">
        <v>6001080.7100000009</v>
      </c>
      <c r="E39" s="273">
        <v>737614.62</v>
      </c>
      <c r="F39" s="72"/>
      <c r="G39" s="155"/>
      <c r="H39" s="250"/>
      <c r="I39" s="250"/>
      <c r="J39" s="217"/>
    </row>
    <row r="40" spans="2:10" ht="13.5" thickBot="1">
      <c r="B40" s="99" t="s">
        <v>35</v>
      </c>
      <c r="C40" s="100" t="s">
        <v>36</v>
      </c>
      <c r="D40" s="325">
        <v>-1501921.75</v>
      </c>
      <c r="E40" s="274">
        <v>-6697908.8399999999</v>
      </c>
      <c r="G40" s="75"/>
      <c r="J40" s="162"/>
    </row>
    <row r="41" spans="2:10" ht="13.5" thickBot="1">
      <c r="B41" s="101" t="s">
        <v>37</v>
      </c>
      <c r="C41" s="102" t="s">
        <v>38</v>
      </c>
      <c r="D41" s="326">
        <v>86569307.580000013</v>
      </c>
      <c r="E41" s="150">
        <f>E26+E27+E40</f>
        <v>68757006.699999988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7.25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6483694.3091000002</v>
      </c>
      <c r="E47" s="298">
        <v>6646924.0060000001</v>
      </c>
      <c r="G47" s="202"/>
    </row>
    <row r="48" spans="2:10">
      <c r="B48" s="196" t="s">
        <v>6</v>
      </c>
      <c r="C48" s="197" t="s">
        <v>41</v>
      </c>
      <c r="D48" s="330">
        <v>6712711.5472999997</v>
      </c>
      <c r="E48" s="364">
        <v>6517265.6829000004</v>
      </c>
      <c r="G48" s="204"/>
      <c r="I48" s="204"/>
      <c r="J48" s="202"/>
    </row>
    <row r="49" spans="2:7">
      <c r="B49" s="122" t="s">
        <v>23</v>
      </c>
      <c r="C49" s="126" t="s">
        <v>110</v>
      </c>
      <c r="D49" s="331"/>
      <c r="E49" s="127"/>
    </row>
    <row r="50" spans="2:7">
      <c r="B50" s="194" t="s">
        <v>4</v>
      </c>
      <c r="C50" s="195" t="s">
        <v>40</v>
      </c>
      <c r="D50" s="330">
        <v>13.1234</v>
      </c>
      <c r="E50" s="299">
        <v>11.5623</v>
      </c>
      <c r="G50" s="218"/>
    </row>
    <row r="51" spans="2:7">
      <c r="B51" s="194" t="s">
        <v>6</v>
      </c>
      <c r="C51" s="195" t="s">
        <v>111</v>
      </c>
      <c r="D51" s="330">
        <v>12.8498</v>
      </c>
      <c r="E51" s="299">
        <v>10.1114</v>
      </c>
      <c r="G51" s="182"/>
    </row>
    <row r="52" spans="2:7" ht="12" customHeight="1">
      <c r="B52" s="194" t="s">
        <v>8</v>
      </c>
      <c r="C52" s="195" t="s">
        <v>112</v>
      </c>
      <c r="D52" s="330">
        <v>13.194800000000001</v>
      </c>
      <c r="E52" s="299">
        <v>11.597800000000001</v>
      </c>
    </row>
    <row r="53" spans="2:7" ht="13.5" thickBot="1">
      <c r="B53" s="198" t="s">
        <v>9</v>
      </c>
      <c r="C53" s="199" t="s">
        <v>41</v>
      </c>
      <c r="D53" s="328">
        <v>12.8963</v>
      </c>
      <c r="E53" s="275">
        <v>10.55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6.5" customHeight="1" thickBot="1">
      <c r="B56" s="399" t="s">
        <v>113</v>
      </c>
      <c r="C56" s="403"/>
      <c r="D56" s="403"/>
      <c r="E56" s="403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SUM(D59:D70)</f>
        <v>68899788.079999998</v>
      </c>
      <c r="E58" s="30">
        <f>D58/E21</f>
        <v>1.0020766084338573</v>
      </c>
    </row>
    <row r="59" spans="2:7" ht="25.5">
      <c r="B59" s="300" t="s">
        <v>4</v>
      </c>
      <c r="C59" s="197" t="s">
        <v>44</v>
      </c>
      <c r="D59" s="81">
        <v>0</v>
      </c>
      <c r="E59" s="82">
        <v>0</v>
      </c>
    </row>
    <row r="60" spans="2:7" ht="24" customHeight="1">
      <c r="B60" s="301" t="s">
        <v>6</v>
      </c>
      <c r="C60" s="195" t="s">
        <v>45</v>
      </c>
      <c r="D60" s="79">
        <v>0</v>
      </c>
      <c r="E60" s="80">
        <v>0</v>
      </c>
    </row>
    <row r="61" spans="2:7">
      <c r="B61" s="301" t="s">
        <v>8</v>
      </c>
      <c r="C61" s="195" t="s">
        <v>46</v>
      </c>
      <c r="D61" s="79">
        <v>0</v>
      </c>
      <c r="E61" s="80">
        <v>0</v>
      </c>
    </row>
    <row r="62" spans="2:7">
      <c r="B62" s="301" t="s">
        <v>9</v>
      </c>
      <c r="C62" s="195" t="s">
        <v>47</v>
      </c>
      <c r="D62" s="79">
        <v>0</v>
      </c>
      <c r="E62" s="80">
        <v>0</v>
      </c>
    </row>
    <row r="63" spans="2:7">
      <c r="B63" s="301" t="s">
        <v>29</v>
      </c>
      <c r="C63" s="195" t="s">
        <v>48</v>
      </c>
      <c r="D63" s="79">
        <v>0</v>
      </c>
      <c r="E63" s="80">
        <v>0</v>
      </c>
    </row>
    <row r="64" spans="2:7">
      <c r="B64" s="300" t="s">
        <v>31</v>
      </c>
      <c r="C64" s="197" t="s">
        <v>49</v>
      </c>
      <c r="D64" s="334">
        <f>69274401.96-519905.03</f>
        <v>68754496.929999992</v>
      </c>
      <c r="E64" s="82">
        <f>D64/E21</f>
        <v>0.99996349797467243</v>
      </c>
      <c r="G64" s="72"/>
    </row>
    <row r="65" spans="2:7">
      <c r="B65" s="300" t="s">
        <v>33</v>
      </c>
      <c r="C65" s="197" t="s">
        <v>115</v>
      </c>
      <c r="D65" s="81">
        <v>0</v>
      </c>
      <c r="E65" s="82">
        <v>0</v>
      </c>
      <c r="G65" s="72"/>
    </row>
    <row r="66" spans="2:7">
      <c r="B66" s="300" t="s">
        <v>50</v>
      </c>
      <c r="C66" s="197" t="s">
        <v>51</v>
      </c>
      <c r="D66" s="81">
        <v>0</v>
      </c>
      <c r="E66" s="82">
        <v>0</v>
      </c>
    </row>
    <row r="67" spans="2:7">
      <c r="B67" s="301" t="s">
        <v>52</v>
      </c>
      <c r="C67" s="195" t="s">
        <v>53</v>
      </c>
      <c r="D67" s="79">
        <v>0</v>
      </c>
      <c r="E67" s="80">
        <v>0</v>
      </c>
    </row>
    <row r="68" spans="2:7">
      <c r="B68" s="301" t="s">
        <v>54</v>
      </c>
      <c r="C68" s="195" t="s">
        <v>55</v>
      </c>
      <c r="D68" s="79">
        <v>0</v>
      </c>
      <c r="E68" s="80">
        <v>0</v>
      </c>
    </row>
    <row r="69" spans="2:7">
      <c r="B69" s="301" t="s">
        <v>56</v>
      </c>
      <c r="C69" s="195" t="s">
        <v>57</v>
      </c>
      <c r="D69" s="329">
        <v>145291.15</v>
      </c>
      <c r="E69" s="80">
        <f>D69/E21</f>
        <v>2.1131104591846635E-3</v>
      </c>
    </row>
    <row r="70" spans="2:7">
      <c r="B70" s="302" t="s">
        <v>58</v>
      </c>
      <c r="C70" s="236" t="s">
        <v>59</v>
      </c>
      <c r="D70" s="116">
        <v>0</v>
      </c>
      <c r="E70" s="117">
        <v>0</v>
      </c>
    </row>
    <row r="71" spans="2:7">
      <c r="B71" s="122" t="s">
        <v>23</v>
      </c>
      <c r="C71" s="123" t="s">
        <v>61</v>
      </c>
      <c r="D71" s="124">
        <f>E13</f>
        <v>0</v>
      </c>
      <c r="E71" s="66">
        <v>0</v>
      </c>
    </row>
    <row r="72" spans="2:7">
      <c r="B72" s="118" t="s">
        <v>60</v>
      </c>
      <c r="C72" s="119" t="s">
        <v>63</v>
      </c>
      <c r="D72" s="120">
        <f>E14</f>
        <v>0</v>
      </c>
      <c r="E72" s="121">
        <f>D72/E21</f>
        <v>0</v>
      </c>
    </row>
    <row r="73" spans="2:7">
      <c r="B73" s="22" t="s">
        <v>62</v>
      </c>
      <c r="C73" s="23" t="s">
        <v>65</v>
      </c>
      <c r="D73" s="24">
        <f>E17</f>
        <v>142781.38</v>
      </c>
      <c r="E73" s="25">
        <f>D73/E21</f>
        <v>2.076608433857258E-3</v>
      </c>
    </row>
    <row r="74" spans="2:7">
      <c r="B74" s="122" t="s">
        <v>64</v>
      </c>
      <c r="C74" s="123" t="s">
        <v>66</v>
      </c>
      <c r="D74" s="124">
        <f>D58+D71+D72-D73</f>
        <v>68757006.700000003</v>
      </c>
      <c r="E74" s="66">
        <f>E58+E72-E73</f>
        <v>1</v>
      </c>
    </row>
    <row r="75" spans="2:7">
      <c r="B75" s="301" t="s">
        <v>4</v>
      </c>
      <c r="C75" s="195" t="s">
        <v>67</v>
      </c>
      <c r="D75" s="79">
        <f>D74</f>
        <v>68757006.700000003</v>
      </c>
      <c r="E75" s="80">
        <f>E74</f>
        <v>1</v>
      </c>
    </row>
    <row r="76" spans="2:7">
      <c r="B76" s="301" t="s">
        <v>6</v>
      </c>
      <c r="C76" s="195" t="s">
        <v>116</v>
      </c>
      <c r="D76" s="79">
        <v>0</v>
      </c>
      <c r="E76" s="80">
        <v>0</v>
      </c>
    </row>
    <row r="77" spans="2:7" ht="13.5" thickBot="1">
      <c r="B77" s="15" t="s">
        <v>8</v>
      </c>
      <c r="C77" s="16" t="s">
        <v>117</v>
      </c>
      <c r="D77" s="83">
        <v>0</v>
      </c>
      <c r="E77" s="84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183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5793.44</v>
      </c>
      <c r="E11" s="240">
        <f>SUM(E12:E14)</f>
        <v>3844.27</v>
      </c>
    </row>
    <row r="12" spans="2:12">
      <c r="B12" s="183" t="s">
        <v>4</v>
      </c>
      <c r="C12" s="184" t="s">
        <v>5</v>
      </c>
      <c r="D12" s="289">
        <v>5793.44</v>
      </c>
      <c r="E12" s="245">
        <v>3844.27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5793.44</v>
      </c>
      <c r="E21" s="150">
        <f>E11-E17</f>
        <v>3844.27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21825.79</v>
      </c>
      <c r="E26" s="235">
        <f>D21</f>
        <v>5793.44</v>
      </c>
      <c r="G26" s="75"/>
    </row>
    <row r="27" spans="2:11">
      <c r="B27" s="8" t="s">
        <v>17</v>
      </c>
      <c r="C27" s="9" t="s">
        <v>108</v>
      </c>
      <c r="D27" s="322">
        <v>-656.78</v>
      </c>
      <c r="E27" s="270">
        <v>-652.58000000000004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656.78</v>
      </c>
      <c r="E32" s="271">
        <v>652.58000000000004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434.96</v>
      </c>
      <c r="E35" s="272">
        <v>600.44000000000005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221.82</v>
      </c>
      <c r="E37" s="272">
        <v>52.14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2349.1999999999998</v>
      </c>
      <c r="E40" s="274">
        <v>-1296.5899999999999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23518.210000000003</v>
      </c>
      <c r="E41" s="150">
        <f>E26+E27+E40</f>
        <v>3844.2699999999995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198.77770000000001</v>
      </c>
      <c r="E47" s="151">
        <v>47.753399999999999</v>
      </c>
      <c r="G47" s="72"/>
    </row>
    <row r="48" spans="2:10">
      <c r="B48" s="196" t="s">
        <v>6</v>
      </c>
      <c r="C48" s="197" t="s">
        <v>41</v>
      </c>
      <c r="D48" s="330">
        <v>193.26329999999999</v>
      </c>
      <c r="E48" s="151">
        <v>41.407499999999999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109.8</v>
      </c>
      <c r="E50" s="151">
        <v>121.32</v>
      </c>
      <c r="G50" s="182"/>
    </row>
    <row r="51" spans="2:7">
      <c r="B51" s="194" t="s">
        <v>6</v>
      </c>
      <c r="C51" s="195" t="s">
        <v>111</v>
      </c>
      <c r="D51" s="330">
        <v>109.8</v>
      </c>
      <c r="E51" s="151">
        <v>92.09</v>
      </c>
      <c r="G51" s="182"/>
    </row>
    <row r="52" spans="2:7">
      <c r="B52" s="194" t="s">
        <v>8</v>
      </c>
      <c r="C52" s="195" t="s">
        <v>112</v>
      </c>
      <c r="D52" s="330">
        <v>123.52</v>
      </c>
      <c r="E52" s="151">
        <v>122.74000000000001</v>
      </c>
    </row>
    <row r="53" spans="2:7" ht="12.75" customHeight="1" thickBot="1">
      <c r="B53" s="198" t="s">
        <v>9</v>
      </c>
      <c r="C53" s="199" t="s">
        <v>41</v>
      </c>
      <c r="D53" s="328">
        <v>121.69</v>
      </c>
      <c r="E53" s="275">
        <v>92.84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3844.27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3844.27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3844.27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3844.27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184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109472.15</v>
      </c>
      <c r="E11" s="240">
        <f>SUM(E12:E14)</f>
        <v>83177.119999999995</v>
      </c>
    </row>
    <row r="12" spans="2:12">
      <c r="B12" s="183" t="s">
        <v>4</v>
      </c>
      <c r="C12" s="184" t="s">
        <v>5</v>
      </c>
      <c r="D12" s="289">
        <v>109472.15</v>
      </c>
      <c r="E12" s="245">
        <v>83177.119999999995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109472.15</v>
      </c>
      <c r="E21" s="150">
        <f>E11-E17</f>
        <v>83177.119999999995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89681.67</v>
      </c>
      <c r="E26" s="235">
        <f>D21</f>
        <v>109472.15</v>
      </c>
      <c r="G26" s="75"/>
      <c r="H26" s="238"/>
    </row>
    <row r="27" spans="2:11">
      <c r="B27" s="8" t="s">
        <v>17</v>
      </c>
      <c r="C27" s="9" t="s">
        <v>108</v>
      </c>
      <c r="D27" s="322">
        <v>35688.35</v>
      </c>
      <c r="E27" s="270">
        <v>-4877.68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59115.7</v>
      </c>
      <c r="E28" s="271">
        <v>403.81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8536.23</v>
      </c>
      <c r="E29" s="272">
        <v>403.81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50579.47</v>
      </c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23427.35</v>
      </c>
      <c r="E32" s="271">
        <v>5281.4900000000007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817.39</v>
      </c>
      <c r="E33" s="272">
        <v>-32.82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171.55</v>
      </c>
      <c r="E35" s="272">
        <v>120.19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750.58</v>
      </c>
      <c r="E37" s="272">
        <v>689.89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21687.829999999998</v>
      </c>
      <c r="E39" s="273">
        <v>4504.2300000000005</v>
      </c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2848.82</v>
      </c>
      <c r="E40" s="274">
        <v>-21417.35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128218.84</v>
      </c>
      <c r="E41" s="150">
        <f>E26+E27+E40</f>
        <v>83177.119999999995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10831.119999999999</v>
      </c>
      <c r="E47" s="151">
        <v>14034.891</v>
      </c>
      <c r="G47" s="72"/>
    </row>
    <row r="48" spans="2:10">
      <c r="B48" s="196" t="s">
        <v>6</v>
      </c>
      <c r="C48" s="197" t="s">
        <v>41</v>
      </c>
      <c r="D48" s="330">
        <v>14620.165000000001</v>
      </c>
      <c r="E48" s="151">
        <v>13265.888000000001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8.2799999999999994</v>
      </c>
      <c r="E50" s="151">
        <v>7.8</v>
      </c>
      <c r="G50" s="182"/>
    </row>
    <row r="51" spans="2:7">
      <c r="B51" s="194" t="s">
        <v>6</v>
      </c>
      <c r="C51" s="195" t="s">
        <v>111</v>
      </c>
      <c r="D51" s="330">
        <v>8.2799999999999994</v>
      </c>
      <c r="E51" s="151">
        <v>6.2</v>
      </c>
      <c r="G51" s="182"/>
    </row>
    <row r="52" spans="2:7">
      <c r="B52" s="194" t="s">
        <v>8</v>
      </c>
      <c r="C52" s="195" t="s">
        <v>112</v>
      </c>
      <c r="D52" s="330">
        <v>9.2100000000000009</v>
      </c>
      <c r="E52" s="151">
        <v>8</v>
      </c>
    </row>
    <row r="53" spans="2:7" ht="13.5" customHeight="1" thickBot="1">
      <c r="B53" s="198" t="s">
        <v>9</v>
      </c>
      <c r="C53" s="199" t="s">
        <v>41</v>
      </c>
      <c r="D53" s="328">
        <v>8.77</v>
      </c>
      <c r="E53" s="275">
        <v>6.27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02"/>
      <c r="D55" s="402"/>
      <c r="E55" s="402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83177.119999999995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83177.119999999995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83177.119999999995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83177.119999999995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L81"/>
  <sheetViews>
    <sheetView topLeftCell="A40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185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23684.04</v>
      </c>
      <c r="E11" s="240">
        <f>SUM(E12:E14)</f>
        <v>21073.94</v>
      </c>
    </row>
    <row r="12" spans="2:12">
      <c r="B12" s="183" t="s">
        <v>4</v>
      </c>
      <c r="C12" s="184" t="s">
        <v>5</v>
      </c>
      <c r="D12" s="289">
        <v>23684.04</v>
      </c>
      <c r="E12" s="245">
        <v>21073.94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23684.04</v>
      </c>
      <c r="E21" s="150">
        <f>E11-E17</f>
        <v>21073.94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22991.3</v>
      </c>
      <c r="E26" s="235">
        <f>D21</f>
        <v>23684.04</v>
      </c>
      <c r="G26" s="75"/>
    </row>
    <row r="27" spans="2:11">
      <c r="B27" s="8" t="s">
        <v>17</v>
      </c>
      <c r="C27" s="9" t="s">
        <v>108</v>
      </c>
      <c r="D27" s="322">
        <v>-230.88</v>
      </c>
      <c r="E27" s="270">
        <v>-218.87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230.88</v>
      </c>
      <c r="E32" s="271">
        <v>218.87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84.84</v>
      </c>
      <c r="E35" s="272">
        <v>87.76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146.04</v>
      </c>
      <c r="E37" s="272">
        <v>131.11000000000001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934.83</v>
      </c>
      <c r="E40" s="274">
        <v>-2391.23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23695.25</v>
      </c>
      <c r="E41" s="150">
        <f>E26+E27+E40</f>
        <v>21073.940000000002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2084.433</v>
      </c>
      <c r="E47" s="151">
        <v>2038.213</v>
      </c>
      <c r="G47" s="72"/>
    </row>
    <row r="48" spans="2:10">
      <c r="B48" s="196" t="s">
        <v>6</v>
      </c>
      <c r="C48" s="197" t="s">
        <v>41</v>
      </c>
      <c r="D48" s="330">
        <v>2064.0459999999998</v>
      </c>
      <c r="E48" s="151">
        <v>2018.577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11.03</v>
      </c>
      <c r="E50" s="151">
        <v>11.62</v>
      </c>
      <c r="G50" s="182"/>
    </row>
    <row r="51" spans="2:7">
      <c r="B51" s="194" t="s">
        <v>6</v>
      </c>
      <c r="C51" s="195" t="s">
        <v>111</v>
      </c>
      <c r="D51" s="330">
        <v>10.86</v>
      </c>
      <c r="E51" s="151">
        <v>10.41</v>
      </c>
      <c r="G51" s="182"/>
    </row>
    <row r="52" spans="2:7">
      <c r="B52" s="194" t="s">
        <v>8</v>
      </c>
      <c r="C52" s="195" t="s">
        <v>112</v>
      </c>
      <c r="D52" s="330">
        <v>11.64</v>
      </c>
      <c r="E52" s="151">
        <v>11.63</v>
      </c>
    </row>
    <row r="53" spans="2:7" ht="12.75" customHeight="1" thickBot="1">
      <c r="B53" s="198" t="s">
        <v>9</v>
      </c>
      <c r="C53" s="199" t="s">
        <v>41</v>
      </c>
      <c r="D53" s="328">
        <v>11.48</v>
      </c>
      <c r="E53" s="275">
        <v>10.44</v>
      </c>
    </row>
    <row r="54" spans="2:7">
      <c r="B54" s="200"/>
      <c r="C54" s="201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4.25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21073.94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21073.94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21073.94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21073.94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186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680950.48</v>
      </c>
      <c r="E11" s="240">
        <f>SUM(E12:E14)</f>
        <v>602607.78</v>
      </c>
    </row>
    <row r="12" spans="2:12">
      <c r="B12" s="183" t="s">
        <v>4</v>
      </c>
      <c r="C12" s="184" t="s">
        <v>5</v>
      </c>
      <c r="D12" s="289">
        <v>680950.48</v>
      </c>
      <c r="E12" s="245">
        <v>602607.78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680950.48</v>
      </c>
      <c r="E21" s="150">
        <f>E11-E17</f>
        <v>602607.78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2171235.04</v>
      </c>
      <c r="E26" s="235">
        <f>D21</f>
        <v>680950.48</v>
      </c>
      <c r="G26" s="75"/>
    </row>
    <row r="27" spans="2:11">
      <c r="B27" s="8" t="s">
        <v>17</v>
      </c>
      <c r="C27" s="9" t="s">
        <v>108</v>
      </c>
      <c r="D27" s="322">
        <v>-358014.76</v>
      </c>
      <c r="E27" s="270">
        <v>-4502.0600000000004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>
        <v>870.82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>
        <v>870.82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358014.76</v>
      </c>
      <c r="E32" s="271">
        <v>5372.88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343073.79</v>
      </c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158.47</v>
      </c>
      <c r="E35" s="272">
        <v>217.81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14782.5</v>
      </c>
      <c r="E37" s="272">
        <v>5155.07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8641.6200000000008</v>
      </c>
      <c r="E40" s="274">
        <v>-73840.639999999999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1821861.9000000001</v>
      </c>
      <c r="E41" s="150">
        <f>E26+E27+E40</f>
        <v>602607.77999999991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110047.39200000001</v>
      </c>
      <c r="E47" s="151">
        <v>34636.341999999997</v>
      </c>
      <c r="G47" s="72"/>
    </row>
    <row r="48" spans="2:10">
      <c r="B48" s="196" t="s">
        <v>6</v>
      </c>
      <c r="C48" s="197" t="s">
        <v>41</v>
      </c>
      <c r="D48" s="330">
        <v>91874.024000000005</v>
      </c>
      <c r="E48" s="151">
        <v>34395.421000000002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19.73</v>
      </c>
      <c r="E50" s="151">
        <v>19.66</v>
      </c>
      <c r="G50" s="182"/>
    </row>
    <row r="51" spans="2:7">
      <c r="B51" s="194" t="s">
        <v>6</v>
      </c>
      <c r="C51" s="195" t="s">
        <v>111</v>
      </c>
      <c r="D51" s="330">
        <v>19.48</v>
      </c>
      <c r="E51" s="151">
        <v>17.490000000000002</v>
      </c>
      <c r="G51" s="182"/>
    </row>
    <row r="52" spans="2:7">
      <c r="B52" s="194" t="s">
        <v>8</v>
      </c>
      <c r="C52" s="195" t="s">
        <v>112</v>
      </c>
      <c r="D52" s="330">
        <v>19.87</v>
      </c>
      <c r="E52" s="151">
        <v>19.66</v>
      </c>
    </row>
    <row r="53" spans="2:7" ht="12.75" customHeight="1" thickBot="1">
      <c r="B53" s="198" t="s">
        <v>9</v>
      </c>
      <c r="C53" s="199" t="s">
        <v>41</v>
      </c>
      <c r="D53" s="328">
        <v>19.829999999999998</v>
      </c>
      <c r="E53" s="275">
        <v>17.52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8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602607.78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602607.78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602607.78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602607.78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L81"/>
  <sheetViews>
    <sheetView topLeftCell="A31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223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112875.4</v>
      </c>
      <c r="E11" s="240">
        <f>SUM(E12:E14)</f>
        <v>108771.47</v>
      </c>
    </row>
    <row r="12" spans="2:12">
      <c r="B12" s="183" t="s">
        <v>4</v>
      </c>
      <c r="C12" s="184" t="s">
        <v>5</v>
      </c>
      <c r="D12" s="289">
        <v>112875.4</v>
      </c>
      <c r="E12" s="245">
        <v>108771.47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112875.4</v>
      </c>
      <c r="E21" s="150">
        <f>E11-E17</f>
        <v>108771.47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130712.71</v>
      </c>
      <c r="E26" s="235">
        <f>D21</f>
        <v>112875.4</v>
      </c>
      <c r="G26" s="75"/>
    </row>
    <row r="27" spans="2:11">
      <c r="B27" s="8" t="s">
        <v>17</v>
      </c>
      <c r="C27" s="9" t="s">
        <v>108</v>
      </c>
      <c r="D27" s="322">
        <v>-6400.76</v>
      </c>
      <c r="E27" s="270">
        <v>-5645.51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6400.76</v>
      </c>
      <c r="E32" s="271">
        <v>5645.51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4710.95</v>
      </c>
      <c r="E33" s="272">
        <v>4168.34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796.58</v>
      </c>
      <c r="E35" s="272">
        <v>710.92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893.23</v>
      </c>
      <c r="E37" s="272">
        <v>766.25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13.06</v>
      </c>
      <c r="E40" s="274">
        <v>1541.58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124325.01000000001</v>
      </c>
      <c r="E41" s="150">
        <f>E26+E27+E40</f>
        <v>108771.47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10070.316999999999</v>
      </c>
      <c r="E47" s="151">
        <v>8784.0779999999995</v>
      </c>
      <c r="G47" s="72"/>
    </row>
    <row r="48" spans="2:10">
      <c r="B48" s="196" t="s">
        <v>6</v>
      </c>
      <c r="C48" s="197" t="s">
        <v>41</v>
      </c>
      <c r="D48" s="330">
        <v>9578.1980000000003</v>
      </c>
      <c r="E48" s="151">
        <v>8347.7720000000008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12.98</v>
      </c>
      <c r="E50" s="151">
        <v>12.85</v>
      </c>
      <c r="G50" s="182"/>
    </row>
    <row r="51" spans="2:7">
      <c r="B51" s="194" t="s">
        <v>6</v>
      </c>
      <c r="C51" s="195" t="s">
        <v>111</v>
      </c>
      <c r="D51" s="330">
        <v>12.96</v>
      </c>
      <c r="E51" s="151">
        <v>12.81</v>
      </c>
      <c r="G51" s="182"/>
    </row>
    <row r="52" spans="2:7">
      <c r="B52" s="194" t="s">
        <v>8</v>
      </c>
      <c r="C52" s="195" t="s">
        <v>112</v>
      </c>
      <c r="D52" s="330">
        <v>13.03</v>
      </c>
      <c r="E52" s="151">
        <v>13.08</v>
      </c>
    </row>
    <row r="53" spans="2:7" ht="13.5" customHeight="1" thickBot="1">
      <c r="B53" s="198" t="s">
        <v>9</v>
      </c>
      <c r="C53" s="199" t="s">
        <v>41</v>
      </c>
      <c r="D53" s="328">
        <v>12.98</v>
      </c>
      <c r="E53" s="275">
        <v>13.03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108771.47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108771.47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108771.47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108771.47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H2" s="163"/>
      <c r="I2" s="163"/>
      <c r="J2" s="165"/>
      <c r="L2" s="72"/>
    </row>
    <row r="3" spans="2:12" ht="15.75">
      <c r="B3" s="396" t="s">
        <v>258</v>
      </c>
      <c r="C3" s="396"/>
      <c r="D3" s="396"/>
      <c r="E3" s="396"/>
      <c r="H3" s="163"/>
      <c r="I3" s="163"/>
      <c r="J3" s="165"/>
    </row>
    <row r="4" spans="2:12" ht="15">
      <c r="B4" s="143"/>
      <c r="C4" s="143"/>
      <c r="D4" s="149"/>
      <c r="E4" s="149"/>
      <c r="H4" s="162"/>
      <c r="I4" s="162"/>
      <c r="J4" s="165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187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938059.44</v>
      </c>
      <c r="E11" s="240">
        <f>SUM(E12:E14)</f>
        <v>801287.01</v>
      </c>
    </row>
    <row r="12" spans="2:12">
      <c r="B12" s="183" t="s">
        <v>4</v>
      </c>
      <c r="C12" s="184" t="s">
        <v>5</v>
      </c>
      <c r="D12" s="289">
        <v>938059.44</v>
      </c>
      <c r="E12" s="245">
        <v>801287.01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938059.44</v>
      </c>
      <c r="E21" s="150">
        <f>E11-E17</f>
        <v>801287.01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844250.4</v>
      </c>
      <c r="E26" s="235">
        <f>D21</f>
        <v>938059.44</v>
      </c>
      <c r="G26" s="75"/>
      <c r="H26" s="238"/>
    </row>
    <row r="27" spans="2:11">
      <c r="B27" s="8" t="s">
        <v>17</v>
      </c>
      <c r="C27" s="9" t="s">
        <v>108</v>
      </c>
      <c r="D27" s="322">
        <v>-6934.08</v>
      </c>
      <c r="E27" s="270">
        <v>-6995.2300000000005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6934.08</v>
      </c>
      <c r="E32" s="271">
        <v>6995.2300000000005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/>
      <c r="E33" s="272"/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16.95</v>
      </c>
      <c r="E35" s="272">
        <v>27.12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6917.13</v>
      </c>
      <c r="E37" s="272">
        <v>6968.1100000000006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64523.7</v>
      </c>
      <c r="E40" s="274">
        <v>-129777.2</v>
      </c>
      <c r="G40" s="75"/>
      <c r="H40" s="265"/>
    </row>
    <row r="41" spans="2:10" ht="13.5" thickBot="1">
      <c r="B41" s="101" t="s">
        <v>37</v>
      </c>
      <c r="C41" s="102" t="s">
        <v>38</v>
      </c>
      <c r="D41" s="326">
        <v>901840.02</v>
      </c>
      <c r="E41" s="150">
        <f>E26+E27+E40</f>
        <v>801287.01</v>
      </c>
      <c r="F41" s="78"/>
      <c r="G41" s="75"/>
      <c r="H41" s="26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68974.706000000006</v>
      </c>
      <c r="E47" s="151">
        <v>67876.948999999993</v>
      </c>
      <c r="G47" s="72"/>
    </row>
    <row r="48" spans="2:10">
      <c r="B48" s="196" t="s">
        <v>6</v>
      </c>
      <c r="C48" s="197" t="s">
        <v>41</v>
      </c>
      <c r="D48" s="330">
        <v>68424.888000000006</v>
      </c>
      <c r="E48" s="151">
        <v>67335.043000000005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12.24</v>
      </c>
      <c r="E50" s="151">
        <v>13.82</v>
      </c>
      <c r="G50" s="182"/>
    </row>
    <row r="51" spans="2:7">
      <c r="B51" s="194" t="s">
        <v>6</v>
      </c>
      <c r="C51" s="195" t="s">
        <v>111</v>
      </c>
      <c r="D51" s="330">
        <v>12.09</v>
      </c>
      <c r="E51" s="151">
        <v>11.9</v>
      </c>
      <c r="G51" s="182"/>
    </row>
    <row r="52" spans="2:7">
      <c r="B52" s="194" t="s">
        <v>8</v>
      </c>
      <c r="C52" s="195" t="s">
        <v>112</v>
      </c>
      <c r="D52" s="330">
        <v>13.21</v>
      </c>
      <c r="E52" s="151">
        <v>13.86</v>
      </c>
    </row>
    <row r="53" spans="2:7" ht="13.5" customHeight="1" thickBot="1">
      <c r="B53" s="198" t="s">
        <v>9</v>
      </c>
      <c r="C53" s="199" t="s">
        <v>41</v>
      </c>
      <c r="D53" s="328">
        <v>13.18</v>
      </c>
      <c r="E53" s="275">
        <v>11.9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801287.01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801287.01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801287.01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801287.01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188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34977.279999999999</v>
      </c>
      <c r="E11" s="240">
        <f>SUM(E12:E14)</f>
        <v>123211.73</v>
      </c>
    </row>
    <row r="12" spans="2:12">
      <c r="B12" s="183" t="s">
        <v>4</v>
      </c>
      <c r="C12" s="184" t="s">
        <v>5</v>
      </c>
      <c r="D12" s="289">
        <v>34977.279999999999</v>
      </c>
      <c r="E12" s="245">
        <v>123211.73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34977.279999999999</v>
      </c>
      <c r="E21" s="150">
        <f>E11-E17</f>
        <v>123211.73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29139.59</v>
      </c>
      <c r="E26" s="235">
        <f>D21</f>
        <v>34977.279999999999</v>
      </c>
      <c r="G26" s="75"/>
      <c r="H26" s="238"/>
    </row>
    <row r="27" spans="2:11">
      <c r="B27" s="8" t="s">
        <v>17</v>
      </c>
      <c r="C27" s="9" t="s">
        <v>108</v>
      </c>
      <c r="D27" s="322">
        <v>-3946.77</v>
      </c>
      <c r="E27" s="270">
        <v>85097.62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9249.7800000000007</v>
      </c>
      <c r="E28" s="271">
        <v>88449.959999999992</v>
      </c>
      <c r="F28" s="72"/>
      <c r="G28" s="72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1444.97</v>
      </c>
      <c r="E29" s="272">
        <v>493</v>
      </c>
      <c r="F29" s="72"/>
      <c r="G29" s="72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72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7804.81</v>
      </c>
      <c r="E31" s="272">
        <v>87956.959999999992</v>
      </c>
      <c r="F31" s="72"/>
      <c r="G31" s="72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13196.55</v>
      </c>
      <c r="E32" s="271">
        <v>3352.34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4564.4799999999996</v>
      </c>
      <c r="E33" s="272">
        <v>2746.96</v>
      </c>
      <c r="F33" s="72"/>
      <c r="G33" s="72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72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177.32</v>
      </c>
      <c r="E35" s="272">
        <v>221.54</v>
      </c>
      <c r="F35" s="72"/>
      <c r="G35" s="72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72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203.94</v>
      </c>
      <c r="E37" s="272">
        <v>383.84000000000003</v>
      </c>
      <c r="F37" s="72"/>
      <c r="G37" s="72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72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8250.81</v>
      </c>
      <c r="E39" s="273"/>
      <c r="F39" s="72"/>
      <c r="G39" s="72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5631.87</v>
      </c>
      <c r="E40" s="274">
        <v>3136.83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30824.69</v>
      </c>
      <c r="E41" s="150">
        <f>E26+E27+E40</f>
        <v>123211.73</v>
      </c>
      <c r="F41" s="78"/>
      <c r="G41" s="75"/>
      <c r="H41" s="238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5386.2460000000001</v>
      </c>
      <c r="E47" s="151">
        <v>5158.8909999999996</v>
      </c>
      <c r="G47" s="72"/>
    </row>
    <row r="48" spans="2:10">
      <c r="B48" s="196" t="s">
        <v>6</v>
      </c>
      <c r="C48" s="197" t="s">
        <v>41</v>
      </c>
      <c r="D48" s="330">
        <v>4801.3530000000001</v>
      </c>
      <c r="E48" s="151">
        <v>15363.058000000001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5.41</v>
      </c>
      <c r="E50" s="151">
        <v>6.78</v>
      </c>
      <c r="G50" s="182"/>
    </row>
    <row r="51" spans="2:7">
      <c r="B51" s="194" t="s">
        <v>6</v>
      </c>
      <c r="C51" s="195" t="s">
        <v>111</v>
      </c>
      <c r="D51" s="330">
        <v>5.41</v>
      </c>
      <c r="E51" s="151">
        <v>6.7700000000000005</v>
      </c>
      <c r="G51" s="182"/>
    </row>
    <row r="52" spans="2:7">
      <c r="B52" s="194" t="s">
        <v>8</v>
      </c>
      <c r="C52" s="195" t="s">
        <v>112</v>
      </c>
      <c r="D52" s="330">
        <v>6.5</v>
      </c>
      <c r="E52" s="151">
        <v>9.17</v>
      </c>
    </row>
    <row r="53" spans="2:7" ht="13.5" customHeight="1" thickBot="1">
      <c r="B53" s="198" t="s">
        <v>9</v>
      </c>
      <c r="C53" s="199" t="s">
        <v>41</v>
      </c>
      <c r="D53" s="328">
        <v>6.42</v>
      </c>
      <c r="E53" s="275">
        <v>8.02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123211.73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123211.73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123211.73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123211.73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  <c r="H5" s="162"/>
      <c r="I5" s="162"/>
      <c r="J5" s="162"/>
    </row>
    <row r="6" spans="2:12" ht="14.25">
      <c r="B6" s="398" t="s">
        <v>189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76.94</v>
      </c>
      <c r="E11" s="240">
        <f>SUM(E12:E14)</f>
        <v>0</v>
      </c>
    </row>
    <row r="12" spans="2:12">
      <c r="B12" s="183" t="s">
        <v>4</v>
      </c>
      <c r="C12" s="184" t="s">
        <v>5</v>
      </c>
      <c r="D12" s="289">
        <v>76.94</v>
      </c>
      <c r="E12" s="245" t="s">
        <v>120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76.94</v>
      </c>
      <c r="E21" s="150">
        <f>E11-E17</f>
        <v>0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63.05</v>
      </c>
      <c r="E26" s="235">
        <f>D21</f>
        <v>76.94</v>
      </c>
      <c r="G26" s="75"/>
    </row>
    <row r="27" spans="2:11">
      <c r="B27" s="8" t="s">
        <v>17</v>
      </c>
      <c r="C27" s="9" t="s">
        <v>108</v>
      </c>
      <c r="D27" s="322">
        <v>7814.67</v>
      </c>
      <c r="E27" s="270">
        <v>-69.209999999999994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7817.1</v>
      </c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>
        <v>7817.1</v>
      </c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2.4300000000000002</v>
      </c>
      <c r="E32" s="271">
        <v>69.209999999999994</v>
      </c>
      <c r="F32" s="72"/>
      <c r="G32" s="75"/>
      <c r="H32" s="251"/>
      <c r="I32" s="72"/>
      <c r="J32" s="75"/>
    </row>
    <row r="33" spans="2:10">
      <c r="B33" s="191" t="s">
        <v>4</v>
      </c>
      <c r="C33" s="184" t="s">
        <v>25</v>
      </c>
      <c r="D33" s="323">
        <v>2.4300000000000002</v>
      </c>
      <c r="E33" s="272">
        <v>15.09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/>
      <c r="E35" s="272"/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/>
      <c r="E37" s="272">
        <v>0.25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/>
      <c r="E39" s="273">
        <v>53.87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397.19</v>
      </c>
      <c r="E40" s="274">
        <v>-7.73</v>
      </c>
      <c r="G40" s="75"/>
      <c r="H40" s="72"/>
    </row>
    <row r="41" spans="2:10" ht="13.5" thickBot="1">
      <c r="B41" s="101" t="s">
        <v>37</v>
      </c>
      <c r="C41" s="102" t="s">
        <v>38</v>
      </c>
      <c r="D41" s="326">
        <v>8274.91</v>
      </c>
      <c r="E41" s="150">
        <f>E26+E27+E40</f>
        <v>0</v>
      </c>
      <c r="F41" s="78"/>
      <c r="G41" s="75"/>
      <c r="H41" s="72"/>
    </row>
    <row r="42" spans="2:10">
      <c r="B42" s="95"/>
      <c r="C42" s="95"/>
      <c r="D42" s="96"/>
      <c r="E42" s="96"/>
      <c r="F42" s="78"/>
      <c r="G42" s="67"/>
      <c r="H42" s="72"/>
    </row>
    <row r="43" spans="2:10" ht="13.5">
      <c r="B43" s="401" t="s">
        <v>60</v>
      </c>
      <c r="C43" s="402"/>
      <c r="D43" s="402"/>
      <c r="E43" s="402"/>
      <c r="G43" s="72"/>
      <c r="H43" s="72"/>
    </row>
    <row r="44" spans="2:10" ht="18" customHeight="1" thickBot="1">
      <c r="B44" s="399" t="s">
        <v>118</v>
      </c>
      <c r="C44" s="403"/>
      <c r="D44" s="403"/>
      <c r="E44" s="403"/>
      <c r="G44" s="72"/>
      <c r="H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3.0789999999999997</v>
      </c>
      <c r="E47" s="151">
        <v>3.0590000000000002</v>
      </c>
      <c r="G47" s="72"/>
    </row>
    <row r="48" spans="2:10">
      <c r="B48" s="196" t="s">
        <v>6</v>
      </c>
      <c r="C48" s="197" t="s">
        <v>41</v>
      </c>
      <c r="D48" s="330">
        <v>342.363</v>
      </c>
      <c r="E48" s="151" t="s">
        <v>120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20.48</v>
      </c>
      <c r="E50" s="151">
        <v>25.15</v>
      </c>
      <c r="G50" s="182"/>
    </row>
    <row r="51" spans="2:7">
      <c r="B51" s="194" t="s">
        <v>6</v>
      </c>
      <c r="C51" s="195" t="s">
        <v>111</v>
      </c>
      <c r="D51" s="330">
        <v>20.440000000000001</v>
      </c>
      <c r="E51" s="151">
        <v>20.53</v>
      </c>
      <c r="G51" s="182"/>
    </row>
    <row r="52" spans="2:7">
      <c r="B52" s="194" t="s">
        <v>8</v>
      </c>
      <c r="C52" s="195" t="s">
        <v>112</v>
      </c>
      <c r="D52" s="330">
        <v>24.72</v>
      </c>
      <c r="E52" s="151">
        <v>26.57</v>
      </c>
    </row>
    <row r="53" spans="2:7" ht="14.25" customHeight="1" thickBot="1">
      <c r="B53" s="198" t="s">
        <v>9</v>
      </c>
      <c r="C53" s="199" t="s">
        <v>41</v>
      </c>
      <c r="D53" s="328">
        <v>24.17</v>
      </c>
      <c r="E53" s="275" t="s">
        <v>120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0</v>
      </c>
      <c r="E58" s="30">
        <v>0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3.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0</v>
      </c>
      <c r="E64" s="82">
        <v>0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0</v>
      </c>
      <c r="E74" s="66">
        <f>E58+E72-E73</f>
        <v>0</v>
      </c>
    </row>
    <row r="75" spans="2:5">
      <c r="B75" s="104" t="s">
        <v>4</v>
      </c>
      <c r="C75" s="14" t="s">
        <v>67</v>
      </c>
      <c r="D75" s="79">
        <f>D74</f>
        <v>0</v>
      </c>
      <c r="E75" s="80">
        <f>E74</f>
        <v>0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L81"/>
  <sheetViews>
    <sheetView topLeftCell="A37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190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1025660.89</v>
      </c>
      <c r="E11" s="240">
        <f>SUM(E12:E14)</f>
        <v>781293.08</v>
      </c>
    </row>
    <row r="12" spans="2:12">
      <c r="B12" s="183" t="s">
        <v>4</v>
      </c>
      <c r="C12" s="184" t="s">
        <v>5</v>
      </c>
      <c r="D12" s="289">
        <v>1025660.89</v>
      </c>
      <c r="E12" s="245">
        <v>781293.08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1025660.89</v>
      </c>
      <c r="E21" s="150">
        <f>E11-E17</f>
        <v>781293.08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1071430.03</v>
      </c>
      <c r="E26" s="235">
        <f>D21</f>
        <v>1025660.89</v>
      </c>
      <c r="G26" s="75"/>
    </row>
    <row r="27" spans="2:11">
      <c r="B27" s="8" t="s">
        <v>17</v>
      </c>
      <c r="C27" s="9" t="s">
        <v>108</v>
      </c>
      <c r="D27" s="322">
        <v>-319961.28000000003</v>
      </c>
      <c r="E27" s="270">
        <v>-7655.02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/>
      <c r="E28" s="271"/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/>
      <c r="E29" s="272"/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319961.28000000003</v>
      </c>
      <c r="E32" s="271">
        <v>7655.02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54140.28</v>
      </c>
      <c r="E33" s="272"/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306.7</v>
      </c>
      <c r="E35" s="272">
        <v>696.27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7489.63</v>
      </c>
      <c r="E37" s="272">
        <v>6958.75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258024.67</v>
      </c>
      <c r="E39" s="273"/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256588.77</v>
      </c>
      <c r="E40" s="274">
        <v>-236712.79</v>
      </c>
      <c r="G40" s="75"/>
    </row>
    <row r="41" spans="2:10" ht="13.5" thickBot="1">
      <c r="B41" s="101" t="s">
        <v>37</v>
      </c>
      <c r="C41" s="102" t="s">
        <v>38</v>
      </c>
      <c r="D41" s="326">
        <v>1008057.52</v>
      </c>
      <c r="E41" s="150">
        <f>E26+E27+E40</f>
        <v>781293.08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221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49283.81</v>
      </c>
      <c r="E47" s="151">
        <v>36814.82</v>
      </c>
      <c r="G47" s="72"/>
    </row>
    <row r="48" spans="2:10">
      <c r="B48" s="196" t="s">
        <v>6</v>
      </c>
      <c r="C48" s="197" t="s">
        <v>41</v>
      </c>
      <c r="D48" s="330">
        <v>37115.519999999997</v>
      </c>
      <c r="E48" s="151">
        <v>36491.97</v>
      </c>
      <c r="G48" s="7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21.74</v>
      </c>
      <c r="E50" s="151">
        <v>27.86</v>
      </c>
      <c r="G50" s="182"/>
    </row>
    <row r="51" spans="2:7">
      <c r="B51" s="194" t="s">
        <v>6</v>
      </c>
      <c r="C51" s="195" t="s">
        <v>111</v>
      </c>
      <c r="D51" s="330">
        <v>21.74</v>
      </c>
      <c r="E51" s="151">
        <v>20.85</v>
      </c>
      <c r="G51" s="182"/>
    </row>
    <row r="52" spans="2:7">
      <c r="B52" s="194" t="s">
        <v>8</v>
      </c>
      <c r="C52" s="195" t="s">
        <v>112</v>
      </c>
      <c r="D52" s="330">
        <v>27.52</v>
      </c>
      <c r="E52" s="151">
        <v>28.830000000000002</v>
      </c>
    </row>
    <row r="53" spans="2:7" ht="13.5" customHeight="1" thickBot="1">
      <c r="B53" s="198" t="s">
        <v>9</v>
      </c>
      <c r="C53" s="199" t="s">
        <v>41</v>
      </c>
      <c r="D53" s="328">
        <v>27.16</v>
      </c>
      <c r="E53" s="275">
        <v>21.41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6.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781293.08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781293.08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781293.08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781293.08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L81"/>
  <sheetViews>
    <sheetView topLeftCell="A34" zoomScale="80" zoomScaleNormal="80" workbookViewId="0">
      <selection activeCell="G1" sqref="G1:R1048576"/>
    </sheetView>
  </sheetViews>
  <sheetFormatPr defaultRowHeight="12.75"/>
  <cols>
    <col min="1" max="1" width="9.140625" style="26"/>
    <col min="2" max="2" width="5.28515625" style="26" bestFit="1" customWidth="1"/>
    <col min="3" max="3" width="75.42578125" style="26" customWidth="1"/>
    <col min="4" max="5" width="17.85546875" style="85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96" t="s">
        <v>0</v>
      </c>
      <c r="C2" s="396"/>
      <c r="D2" s="396"/>
      <c r="E2" s="396"/>
      <c r="L2" s="72"/>
    </row>
    <row r="3" spans="2:12" ht="15.75">
      <c r="B3" s="396" t="s">
        <v>258</v>
      </c>
      <c r="C3" s="396"/>
      <c r="D3" s="396"/>
      <c r="E3" s="396"/>
    </row>
    <row r="4" spans="2:12" ht="15">
      <c r="B4" s="143"/>
      <c r="C4" s="143"/>
      <c r="D4" s="149"/>
      <c r="E4" s="149"/>
    </row>
    <row r="5" spans="2:12" ht="21" customHeight="1">
      <c r="B5" s="397" t="s">
        <v>1</v>
      </c>
      <c r="C5" s="397"/>
      <c r="D5" s="397"/>
      <c r="E5" s="397"/>
    </row>
    <row r="6" spans="2:12" ht="14.25">
      <c r="B6" s="398" t="s">
        <v>191</v>
      </c>
      <c r="C6" s="398"/>
      <c r="D6" s="398"/>
      <c r="E6" s="398"/>
    </row>
    <row r="7" spans="2:12" ht="14.25">
      <c r="B7" s="141"/>
      <c r="C7" s="141"/>
      <c r="D7" s="313"/>
      <c r="E7" s="313"/>
    </row>
    <row r="8" spans="2:12" ht="13.5">
      <c r="B8" s="400" t="s">
        <v>18</v>
      </c>
      <c r="C8" s="411"/>
      <c r="D8" s="411"/>
      <c r="E8" s="411"/>
    </row>
    <row r="9" spans="2:12" ht="16.5" thickBot="1">
      <c r="B9" s="399" t="s">
        <v>100</v>
      </c>
      <c r="C9" s="399"/>
      <c r="D9" s="399"/>
      <c r="E9" s="399"/>
    </row>
    <row r="10" spans="2:12" ht="13.5" thickBot="1">
      <c r="B10" s="142"/>
      <c r="C10" s="77" t="s">
        <v>2</v>
      </c>
      <c r="D10" s="282" t="s">
        <v>256</v>
      </c>
      <c r="E10" s="253" t="s">
        <v>259</v>
      </c>
    </row>
    <row r="11" spans="2:12">
      <c r="B11" s="92" t="s">
        <v>3</v>
      </c>
      <c r="C11" s="130" t="s">
        <v>106</v>
      </c>
      <c r="D11" s="288">
        <v>21237.33</v>
      </c>
      <c r="E11" s="240">
        <f>SUM(E12:E14)</f>
        <v>18576.47</v>
      </c>
    </row>
    <row r="12" spans="2:12">
      <c r="B12" s="183" t="s">
        <v>4</v>
      </c>
      <c r="C12" s="184" t="s">
        <v>5</v>
      </c>
      <c r="D12" s="289">
        <v>21237.33</v>
      </c>
      <c r="E12" s="245">
        <v>18576.47</v>
      </c>
    </row>
    <row r="13" spans="2:12">
      <c r="B13" s="183" t="s">
        <v>6</v>
      </c>
      <c r="C13" s="185" t="s">
        <v>7</v>
      </c>
      <c r="D13" s="290"/>
      <c r="E13" s="246"/>
    </row>
    <row r="14" spans="2:12">
      <c r="B14" s="183" t="s">
        <v>8</v>
      </c>
      <c r="C14" s="185" t="s">
        <v>10</v>
      </c>
      <c r="D14" s="290"/>
      <c r="E14" s="246"/>
      <c r="G14" s="67"/>
    </row>
    <row r="15" spans="2:12">
      <c r="B15" s="183" t="s">
        <v>103</v>
      </c>
      <c r="C15" s="185" t="s">
        <v>11</v>
      </c>
      <c r="D15" s="290"/>
      <c r="E15" s="246"/>
    </row>
    <row r="16" spans="2:12">
      <c r="B16" s="186" t="s">
        <v>104</v>
      </c>
      <c r="C16" s="187" t="s">
        <v>12</v>
      </c>
      <c r="D16" s="291"/>
      <c r="E16" s="247"/>
    </row>
    <row r="17" spans="2:11">
      <c r="B17" s="8" t="s">
        <v>13</v>
      </c>
      <c r="C17" s="10" t="s">
        <v>65</v>
      </c>
      <c r="D17" s="292"/>
      <c r="E17" s="248"/>
    </row>
    <row r="18" spans="2:11">
      <c r="B18" s="183" t="s">
        <v>4</v>
      </c>
      <c r="C18" s="184" t="s">
        <v>11</v>
      </c>
      <c r="D18" s="291"/>
      <c r="E18" s="247"/>
    </row>
    <row r="19" spans="2:11" ht="15" customHeight="1">
      <c r="B19" s="183" t="s">
        <v>6</v>
      </c>
      <c r="C19" s="185" t="s">
        <v>105</v>
      </c>
      <c r="D19" s="290"/>
      <c r="E19" s="246"/>
    </row>
    <row r="20" spans="2:11" ht="13.5" thickBot="1">
      <c r="B20" s="188" t="s">
        <v>8</v>
      </c>
      <c r="C20" s="189" t="s">
        <v>14</v>
      </c>
      <c r="D20" s="293"/>
      <c r="E20" s="241"/>
    </row>
    <row r="21" spans="2:11" ht="13.5" thickBot="1">
      <c r="B21" s="407" t="s">
        <v>107</v>
      </c>
      <c r="C21" s="408"/>
      <c r="D21" s="294">
        <v>21237.33</v>
      </c>
      <c r="E21" s="150">
        <f>E11-E17</f>
        <v>18576.47</v>
      </c>
      <c r="F21" s="78"/>
      <c r="G21" s="78"/>
      <c r="H21" s="170"/>
      <c r="J21" s="228"/>
      <c r="K21" s="170"/>
    </row>
    <row r="22" spans="2:11">
      <c r="B22" s="3"/>
      <c r="C22" s="6"/>
      <c r="D22" s="7"/>
      <c r="E22" s="7"/>
      <c r="G22" s="72"/>
    </row>
    <row r="23" spans="2:11" ht="13.5">
      <c r="B23" s="400" t="s">
        <v>101</v>
      </c>
      <c r="C23" s="409"/>
      <c r="D23" s="409"/>
      <c r="E23" s="409"/>
      <c r="G23" s="72"/>
    </row>
    <row r="24" spans="2:11" ht="15.75" customHeight="1" thickBot="1">
      <c r="B24" s="399" t="s">
        <v>102</v>
      </c>
      <c r="C24" s="410"/>
      <c r="D24" s="410"/>
      <c r="E24" s="410"/>
    </row>
    <row r="25" spans="2:11" ht="13.5" thickBot="1">
      <c r="B25" s="344"/>
      <c r="C25" s="190" t="s">
        <v>2</v>
      </c>
      <c r="D25" s="282" t="s">
        <v>246</v>
      </c>
      <c r="E25" s="253" t="s">
        <v>259</v>
      </c>
    </row>
    <row r="26" spans="2:11">
      <c r="B26" s="97" t="s">
        <v>15</v>
      </c>
      <c r="C26" s="98" t="s">
        <v>16</v>
      </c>
      <c r="D26" s="321">
        <v>23185.539999999997</v>
      </c>
      <c r="E26" s="235">
        <f>D21</f>
        <v>21237.33</v>
      </c>
      <c r="G26" s="75"/>
    </row>
    <row r="27" spans="2:11">
      <c r="B27" s="8" t="s">
        <v>17</v>
      </c>
      <c r="C27" s="9" t="s">
        <v>108</v>
      </c>
      <c r="D27" s="322">
        <v>-2827.86</v>
      </c>
      <c r="E27" s="270">
        <v>-1340.8000000000002</v>
      </c>
      <c r="F27" s="72"/>
      <c r="G27" s="75"/>
      <c r="H27" s="250"/>
      <c r="I27" s="72"/>
      <c r="J27" s="75"/>
    </row>
    <row r="28" spans="2:11">
      <c r="B28" s="8" t="s">
        <v>18</v>
      </c>
      <c r="C28" s="9" t="s">
        <v>19</v>
      </c>
      <c r="D28" s="322">
        <v>3491.9</v>
      </c>
      <c r="E28" s="271">
        <v>3377.87</v>
      </c>
      <c r="F28" s="72"/>
      <c r="G28" s="155"/>
      <c r="H28" s="250"/>
      <c r="I28" s="72"/>
      <c r="J28" s="75"/>
    </row>
    <row r="29" spans="2:11">
      <c r="B29" s="191" t="s">
        <v>4</v>
      </c>
      <c r="C29" s="184" t="s">
        <v>20</v>
      </c>
      <c r="D29" s="323">
        <v>3491.9</v>
      </c>
      <c r="E29" s="272">
        <v>3377.87</v>
      </c>
      <c r="F29" s="72"/>
      <c r="G29" s="155"/>
      <c r="H29" s="250"/>
      <c r="I29" s="72"/>
      <c r="J29" s="75"/>
    </row>
    <row r="30" spans="2:11">
      <c r="B30" s="191" t="s">
        <v>6</v>
      </c>
      <c r="C30" s="184" t="s">
        <v>21</v>
      </c>
      <c r="D30" s="323"/>
      <c r="E30" s="272"/>
      <c r="F30" s="72"/>
      <c r="G30" s="155"/>
      <c r="H30" s="250"/>
      <c r="I30" s="72"/>
      <c r="J30" s="75"/>
    </row>
    <row r="31" spans="2:11">
      <c r="B31" s="191" t="s">
        <v>8</v>
      </c>
      <c r="C31" s="184" t="s">
        <v>22</v>
      </c>
      <c r="D31" s="323"/>
      <c r="E31" s="272"/>
      <c r="F31" s="72"/>
      <c r="G31" s="155"/>
      <c r="H31" s="250"/>
      <c r="I31" s="72"/>
      <c r="J31" s="75"/>
    </row>
    <row r="32" spans="2:11">
      <c r="B32" s="94" t="s">
        <v>23</v>
      </c>
      <c r="C32" s="10" t="s">
        <v>24</v>
      </c>
      <c r="D32" s="322">
        <v>6319.76</v>
      </c>
      <c r="E32" s="271">
        <v>4718.67</v>
      </c>
      <c r="F32" s="72"/>
      <c r="G32" s="75"/>
      <c r="H32" s="250"/>
      <c r="I32" s="72"/>
      <c r="J32" s="75"/>
    </row>
    <row r="33" spans="2:10">
      <c r="B33" s="191" t="s">
        <v>4</v>
      </c>
      <c r="C33" s="184" t="s">
        <v>25</v>
      </c>
      <c r="D33" s="323">
        <v>4443.21</v>
      </c>
      <c r="E33" s="272">
        <v>3653</v>
      </c>
      <c r="F33" s="72"/>
      <c r="G33" s="155"/>
      <c r="H33" s="250"/>
      <c r="I33" s="72"/>
      <c r="J33" s="75"/>
    </row>
    <row r="34" spans="2:10">
      <c r="B34" s="191" t="s">
        <v>6</v>
      </c>
      <c r="C34" s="184" t="s">
        <v>26</v>
      </c>
      <c r="D34" s="323"/>
      <c r="E34" s="272"/>
      <c r="F34" s="72"/>
      <c r="G34" s="155"/>
      <c r="H34" s="250"/>
      <c r="I34" s="72"/>
      <c r="J34" s="75"/>
    </row>
    <row r="35" spans="2:10">
      <c r="B35" s="191" t="s">
        <v>8</v>
      </c>
      <c r="C35" s="184" t="s">
        <v>27</v>
      </c>
      <c r="D35" s="323">
        <v>293.39999999999998</v>
      </c>
      <c r="E35" s="272">
        <v>287.64</v>
      </c>
      <c r="F35" s="72"/>
      <c r="G35" s="155"/>
      <c r="H35" s="250"/>
      <c r="I35" s="72"/>
      <c r="J35" s="75"/>
    </row>
    <row r="36" spans="2:10">
      <c r="B36" s="191" t="s">
        <v>9</v>
      </c>
      <c r="C36" s="184" t="s">
        <v>28</v>
      </c>
      <c r="D36" s="323"/>
      <c r="E36" s="272"/>
      <c r="F36" s="72"/>
      <c r="G36" s="155"/>
      <c r="H36" s="250"/>
      <c r="I36" s="72"/>
      <c r="J36" s="75"/>
    </row>
    <row r="37" spans="2:10" ht="25.5">
      <c r="B37" s="191" t="s">
        <v>29</v>
      </c>
      <c r="C37" s="184" t="s">
        <v>30</v>
      </c>
      <c r="D37" s="323">
        <v>83.77</v>
      </c>
      <c r="E37" s="272">
        <v>80.53</v>
      </c>
      <c r="F37" s="72"/>
      <c r="G37" s="155"/>
      <c r="H37" s="250"/>
      <c r="I37" s="72"/>
      <c r="J37" s="75"/>
    </row>
    <row r="38" spans="2:10">
      <c r="B38" s="191" t="s">
        <v>31</v>
      </c>
      <c r="C38" s="184" t="s">
        <v>32</v>
      </c>
      <c r="D38" s="323"/>
      <c r="E38" s="272"/>
      <c r="F38" s="72"/>
      <c r="G38" s="155"/>
      <c r="H38" s="250"/>
      <c r="I38" s="72"/>
      <c r="J38" s="75"/>
    </row>
    <row r="39" spans="2:10">
      <c r="B39" s="192" t="s">
        <v>33</v>
      </c>
      <c r="C39" s="193" t="s">
        <v>34</v>
      </c>
      <c r="D39" s="324">
        <v>1499.3799999999999</v>
      </c>
      <c r="E39" s="273">
        <v>697.5</v>
      </c>
      <c r="F39" s="72"/>
      <c r="G39" s="155"/>
      <c r="H39" s="250"/>
      <c r="I39" s="72"/>
      <c r="J39" s="75"/>
    </row>
    <row r="40" spans="2:10" ht="13.5" thickBot="1">
      <c r="B40" s="99" t="s">
        <v>35</v>
      </c>
      <c r="C40" s="100" t="s">
        <v>36</v>
      </c>
      <c r="D40" s="325">
        <v>-226.46</v>
      </c>
      <c r="E40" s="274">
        <v>-1320.06</v>
      </c>
      <c r="G40" s="75"/>
      <c r="H40" s="238"/>
    </row>
    <row r="41" spans="2:10" ht="13.5" thickBot="1">
      <c r="B41" s="101" t="s">
        <v>37</v>
      </c>
      <c r="C41" s="102" t="s">
        <v>38</v>
      </c>
      <c r="D41" s="326">
        <v>20131.219999999998</v>
      </c>
      <c r="E41" s="150">
        <f>E26+E27+E40</f>
        <v>18576.47</v>
      </c>
      <c r="F41" s="78"/>
      <c r="G41" s="75"/>
    </row>
    <row r="42" spans="2:10">
      <c r="B42" s="95"/>
      <c r="C42" s="95"/>
      <c r="D42" s="96"/>
      <c r="E42" s="96"/>
      <c r="F42" s="78"/>
      <c r="G42" s="67"/>
    </row>
    <row r="43" spans="2:10" ht="13.5">
      <c r="B43" s="401" t="s">
        <v>60</v>
      </c>
      <c r="C43" s="402"/>
      <c r="D43" s="402"/>
      <c r="E43" s="402"/>
      <c r="G43" s="72"/>
    </row>
    <row r="44" spans="2:10" ht="18" customHeight="1" thickBot="1">
      <c r="B44" s="399" t="s">
        <v>118</v>
      </c>
      <c r="C44" s="403"/>
      <c r="D44" s="403"/>
      <c r="E44" s="403"/>
      <c r="G44" s="72"/>
    </row>
    <row r="45" spans="2:10" ht="13.5" thickBot="1">
      <c r="B45" s="344"/>
      <c r="C45" s="28" t="s">
        <v>39</v>
      </c>
      <c r="D45" s="282" t="s">
        <v>246</v>
      </c>
      <c r="E45" s="253" t="s">
        <v>259</v>
      </c>
      <c r="G45" s="72"/>
    </row>
    <row r="46" spans="2:10">
      <c r="B46" s="12" t="s">
        <v>18</v>
      </c>
      <c r="C46" s="29" t="s">
        <v>109</v>
      </c>
      <c r="D46" s="103"/>
      <c r="E46" s="27"/>
      <c r="G46" s="72"/>
    </row>
    <row r="47" spans="2:10">
      <c r="B47" s="194" t="s">
        <v>4</v>
      </c>
      <c r="C47" s="195" t="s">
        <v>40</v>
      </c>
      <c r="D47" s="330">
        <v>361.42700000000002</v>
      </c>
      <c r="E47" s="151">
        <v>356.75</v>
      </c>
      <c r="G47" s="72"/>
      <c r="H47" s="161"/>
    </row>
    <row r="48" spans="2:10">
      <c r="B48" s="196" t="s">
        <v>6</v>
      </c>
      <c r="C48" s="197" t="s">
        <v>41</v>
      </c>
      <c r="D48" s="330">
        <v>317.077</v>
      </c>
      <c r="E48" s="151">
        <v>333.03100000000001</v>
      </c>
      <c r="G48" s="202"/>
    </row>
    <row r="49" spans="2:7">
      <c r="B49" s="122" t="s">
        <v>23</v>
      </c>
      <c r="C49" s="126" t="s">
        <v>110</v>
      </c>
      <c r="D49" s="331"/>
      <c r="E49" s="151"/>
    </row>
    <row r="50" spans="2:7">
      <c r="B50" s="194" t="s">
        <v>4</v>
      </c>
      <c r="C50" s="195" t="s">
        <v>40</v>
      </c>
      <c r="D50" s="330">
        <v>64.150000000000006</v>
      </c>
      <c r="E50" s="151">
        <v>59.53</v>
      </c>
      <c r="G50" s="182"/>
    </row>
    <row r="51" spans="2:7">
      <c r="B51" s="194" t="s">
        <v>6</v>
      </c>
      <c r="C51" s="195" t="s">
        <v>111</v>
      </c>
      <c r="D51" s="330">
        <v>63.04</v>
      </c>
      <c r="E51" s="151">
        <v>54.34</v>
      </c>
      <c r="G51" s="182"/>
    </row>
    <row r="52" spans="2:7">
      <c r="B52" s="194" t="s">
        <v>8</v>
      </c>
      <c r="C52" s="195" t="s">
        <v>112</v>
      </c>
      <c r="D52" s="330">
        <v>64.37</v>
      </c>
      <c r="E52" s="151">
        <v>59.74</v>
      </c>
    </row>
    <row r="53" spans="2:7" ht="12.75" customHeight="1" thickBot="1">
      <c r="B53" s="198" t="s">
        <v>9</v>
      </c>
      <c r="C53" s="199" t="s">
        <v>41</v>
      </c>
      <c r="D53" s="328">
        <v>63.49</v>
      </c>
      <c r="E53" s="275">
        <v>55.78</v>
      </c>
    </row>
    <row r="54" spans="2:7">
      <c r="B54" s="111"/>
      <c r="C54" s="112"/>
      <c r="D54" s="113"/>
      <c r="E54" s="113"/>
    </row>
    <row r="55" spans="2:7" ht="13.5">
      <c r="B55" s="401" t="s">
        <v>62</v>
      </c>
      <c r="C55" s="411"/>
      <c r="D55" s="411"/>
      <c r="E55" s="411"/>
    </row>
    <row r="56" spans="2:7" ht="17.25" customHeight="1" thickBot="1">
      <c r="B56" s="399" t="s">
        <v>113</v>
      </c>
      <c r="C56" s="406"/>
      <c r="D56" s="406"/>
      <c r="E56" s="406"/>
    </row>
    <row r="57" spans="2:7" ht="23.25" thickBot="1">
      <c r="B57" s="394" t="s">
        <v>42</v>
      </c>
      <c r="C57" s="395"/>
      <c r="D57" s="17" t="s">
        <v>119</v>
      </c>
      <c r="E57" s="18" t="s">
        <v>114</v>
      </c>
    </row>
    <row r="58" spans="2:7">
      <c r="B58" s="19" t="s">
        <v>18</v>
      </c>
      <c r="C58" s="128" t="s">
        <v>43</v>
      </c>
      <c r="D58" s="129">
        <f>D64</f>
        <v>18576.47</v>
      </c>
      <c r="E58" s="30">
        <f>D58/E21</f>
        <v>1</v>
      </c>
    </row>
    <row r="59" spans="2:7" ht="25.5">
      <c r="B59" s="125" t="s">
        <v>4</v>
      </c>
      <c r="C59" s="21" t="s">
        <v>44</v>
      </c>
      <c r="D59" s="81">
        <v>0</v>
      </c>
      <c r="E59" s="82">
        <v>0</v>
      </c>
    </row>
    <row r="60" spans="2:7" ht="25.5">
      <c r="B60" s="104" t="s">
        <v>6</v>
      </c>
      <c r="C60" s="14" t="s">
        <v>45</v>
      </c>
      <c r="D60" s="79">
        <v>0</v>
      </c>
      <c r="E60" s="80">
        <v>0</v>
      </c>
    </row>
    <row r="61" spans="2:7" ht="12.75" customHeight="1">
      <c r="B61" s="104" t="s">
        <v>8</v>
      </c>
      <c r="C61" s="14" t="s">
        <v>46</v>
      </c>
      <c r="D61" s="79">
        <v>0</v>
      </c>
      <c r="E61" s="80">
        <v>0</v>
      </c>
    </row>
    <row r="62" spans="2:7">
      <c r="B62" s="104" t="s">
        <v>9</v>
      </c>
      <c r="C62" s="14" t="s">
        <v>47</v>
      </c>
      <c r="D62" s="79">
        <v>0</v>
      </c>
      <c r="E62" s="80">
        <v>0</v>
      </c>
    </row>
    <row r="63" spans="2:7">
      <c r="B63" s="104" t="s">
        <v>29</v>
      </c>
      <c r="C63" s="14" t="s">
        <v>48</v>
      </c>
      <c r="D63" s="79">
        <v>0</v>
      </c>
      <c r="E63" s="80">
        <v>0</v>
      </c>
    </row>
    <row r="64" spans="2:7">
      <c r="B64" s="125" t="s">
        <v>31</v>
      </c>
      <c r="C64" s="21" t="s">
        <v>49</v>
      </c>
      <c r="D64" s="81">
        <f>E21</f>
        <v>18576.47</v>
      </c>
      <c r="E64" s="82">
        <f>E58</f>
        <v>1</v>
      </c>
    </row>
    <row r="65" spans="2:5">
      <c r="B65" s="125" t="s">
        <v>33</v>
      </c>
      <c r="C65" s="21" t="s">
        <v>115</v>
      </c>
      <c r="D65" s="81">
        <v>0</v>
      </c>
      <c r="E65" s="82">
        <v>0</v>
      </c>
    </row>
    <row r="66" spans="2:5">
      <c r="B66" s="125" t="s">
        <v>50</v>
      </c>
      <c r="C66" s="21" t="s">
        <v>51</v>
      </c>
      <c r="D66" s="81">
        <v>0</v>
      </c>
      <c r="E66" s="82">
        <v>0</v>
      </c>
    </row>
    <row r="67" spans="2:5">
      <c r="B67" s="104" t="s">
        <v>52</v>
      </c>
      <c r="C67" s="14" t="s">
        <v>53</v>
      </c>
      <c r="D67" s="79">
        <v>0</v>
      </c>
      <c r="E67" s="80">
        <v>0</v>
      </c>
    </row>
    <row r="68" spans="2:5">
      <c r="B68" s="104" t="s">
        <v>54</v>
      </c>
      <c r="C68" s="14" t="s">
        <v>55</v>
      </c>
      <c r="D68" s="79">
        <v>0</v>
      </c>
      <c r="E68" s="80">
        <v>0</v>
      </c>
    </row>
    <row r="69" spans="2:5">
      <c r="B69" s="104" t="s">
        <v>56</v>
      </c>
      <c r="C69" s="14" t="s">
        <v>57</v>
      </c>
      <c r="D69" s="242">
        <v>0</v>
      </c>
      <c r="E69" s="80">
        <v>0</v>
      </c>
    </row>
    <row r="70" spans="2:5">
      <c r="B70" s="131" t="s">
        <v>58</v>
      </c>
      <c r="C70" s="115" t="s">
        <v>59</v>
      </c>
      <c r="D70" s="116">
        <v>0</v>
      </c>
      <c r="E70" s="117">
        <v>0</v>
      </c>
    </row>
    <row r="71" spans="2:5">
      <c r="B71" s="132" t="s">
        <v>23</v>
      </c>
      <c r="C71" s="123" t="s">
        <v>61</v>
      </c>
      <c r="D71" s="124">
        <v>0</v>
      </c>
      <c r="E71" s="66">
        <v>0</v>
      </c>
    </row>
    <row r="72" spans="2:5">
      <c r="B72" s="133" t="s">
        <v>60</v>
      </c>
      <c r="C72" s="119" t="s">
        <v>63</v>
      </c>
      <c r="D72" s="120">
        <f>E14</f>
        <v>0</v>
      </c>
      <c r="E72" s="121">
        <v>0</v>
      </c>
    </row>
    <row r="73" spans="2:5">
      <c r="B73" s="134" t="s">
        <v>62</v>
      </c>
      <c r="C73" s="23" t="s">
        <v>65</v>
      </c>
      <c r="D73" s="24">
        <v>0</v>
      </c>
      <c r="E73" s="25">
        <v>0</v>
      </c>
    </row>
    <row r="74" spans="2:5">
      <c r="B74" s="132" t="s">
        <v>64</v>
      </c>
      <c r="C74" s="123" t="s">
        <v>66</v>
      </c>
      <c r="D74" s="124">
        <f>D58</f>
        <v>18576.47</v>
      </c>
      <c r="E74" s="66">
        <f>E58+E72-E73</f>
        <v>1</v>
      </c>
    </row>
    <row r="75" spans="2:5">
      <c r="B75" s="104" t="s">
        <v>4</v>
      </c>
      <c r="C75" s="14" t="s">
        <v>67</v>
      </c>
      <c r="D75" s="79">
        <f>D74</f>
        <v>18576.47</v>
      </c>
      <c r="E75" s="80">
        <f>E74</f>
        <v>1</v>
      </c>
    </row>
    <row r="76" spans="2:5">
      <c r="B76" s="104" t="s">
        <v>6</v>
      </c>
      <c r="C76" s="14" t="s">
        <v>116</v>
      </c>
      <c r="D76" s="79">
        <v>0</v>
      </c>
      <c r="E76" s="80">
        <v>0</v>
      </c>
    </row>
    <row r="77" spans="2:5" ht="13.5" thickBot="1">
      <c r="B77" s="105" t="s">
        <v>8</v>
      </c>
      <c r="C77" s="16" t="s">
        <v>117</v>
      </c>
      <c r="D77" s="83">
        <v>0</v>
      </c>
      <c r="E77" s="84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149</vt:i4>
      </vt:variant>
      <vt:variant>
        <vt:lpstr>Zakresy nazwane</vt:lpstr>
      </vt:variant>
      <vt:variant>
        <vt:i4>58</vt:i4>
      </vt:variant>
    </vt:vector>
  </HeadingPairs>
  <TitlesOfParts>
    <vt:vector size="207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China</vt:lpstr>
      <vt:lpstr>Allianz Dyn.Multistrategia</vt:lpstr>
      <vt:lpstr>Allianz Def.Multistrategia</vt:lpstr>
      <vt:lpstr>Allianz Zbal.Multistrategia</vt:lpstr>
      <vt:lpstr>Allianz GSD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25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SGD</vt:lpstr>
      <vt:lpstr>NN SDRW</vt:lpstr>
      <vt:lpstr>Noble AMiŚS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ONE'!Obszar_wydruku</vt:lpstr>
      <vt:lpstr>'Investor Fun.Dyw. Wzr'!Obszar_wydruku</vt:lpstr>
      <vt:lpstr>'Investor Quality'!Obszar_wydruku</vt:lpstr>
      <vt:lpstr>'Inwestor Akcji'!Obszar_wydruku</vt:lpstr>
      <vt:lpstr>'NN Eur.SD'!Obszar_wydruku</vt:lpstr>
      <vt:lpstr>'NN Glob. Długu Korp.'!Obszar_wydruku</vt:lpstr>
      <vt:lpstr>'NN Glob.SD'!Obszar_wydruku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2022-08-08T17:07:56Z</dcterms:modified>
</cp:coreProperties>
</file>